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8730" activeTab="4"/>
  </bookViews>
  <sheets>
    <sheet name="projects" sheetId="1" r:id="rId1"/>
    <sheet name="payroll" sheetId="2" r:id="rId2"/>
    <sheet name="Operations" sheetId="3" r:id="rId3"/>
    <sheet name="receipts " sheetId="4" r:id="rId4"/>
    <sheet name="cash statement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<sst xmlns="http://schemas.openxmlformats.org/spreadsheetml/2006/main" count="138" uniqueCount="100">
  <si>
    <t>ACCOUNTS</t>
  </si>
  <si>
    <t>TOTAL</t>
  </si>
  <si>
    <t>Beginning Balance</t>
  </si>
  <si>
    <t>CASH OUTFLOW</t>
  </si>
  <si>
    <t xml:space="preserve">                                     CASH RECEIPTS BUDGET</t>
  </si>
  <si>
    <t xml:space="preserve">                              CASH STATEMENT BUDGET</t>
  </si>
  <si>
    <t>EES &amp; EHS ALUMNI ASSOCIATION OF AMERICA</t>
  </si>
  <si>
    <t>QTR 1</t>
  </si>
  <si>
    <t>QTR 2</t>
  </si>
  <si>
    <t>QTR 3</t>
  </si>
  <si>
    <t>QTR 4</t>
  </si>
  <si>
    <t>2009/2010</t>
  </si>
  <si>
    <t>Reconstruction</t>
  </si>
  <si>
    <t>Dues</t>
  </si>
  <si>
    <t>DVD Sales</t>
  </si>
  <si>
    <t>Donations</t>
  </si>
  <si>
    <t>Interest Income</t>
  </si>
  <si>
    <t>Convention Activities</t>
  </si>
  <si>
    <t>Actual</t>
  </si>
  <si>
    <t xml:space="preserve">        </t>
  </si>
  <si>
    <t xml:space="preserve">   PERSONNEL COSTS EHS</t>
  </si>
  <si>
    <t xml:space="preserve">     SALARIES AND WAGES</t>
  </si>
  <si>
    <t xml:space="preserve">        PERSONNEL COSTS FUNDING BUDGET</t>
  </si>
  <si>
    <t xml:space="preserve">           PROJECTS AND REPAIRS COST FUNDING BUDGET</t>
  </si>
  <si>
    <t xml:space="preserve">            OPERATIONAL COSTS BUDGET</t>
  </si>
  <si>
    <t>Number of</t>
  </si>
  <si>
    <t xml:space="preserve"> personnel</t>
  </si>
  <si>
    <t xml:space="preserve">               Registrar/Instructor</t>
  </si>
  <si>
    <t xml:space="preserve">               High School Instructors/Doctrine</t>
  </si>
  <si>
    <t xml:space="preserve">               Junior High School Instructors</t>
  </si>
  <si>
    <t xml:space="preserve">               Administrative Asst/time keeper</t>
  </si>
  <si>
    <t xml:space="preserve">               Support Staff</t>
  </si>
  <si>
    <t>TOTAL SALARIES/WAGES EHS</t>
  </si>
  <si>
    <t xml:space="preserve">      HOUSING ALLOWANCE EHS</t>
  </si>
  <si>
    <t xml:space="preserve">               Principal</t>
  </si>
  <si>
    <t xml:space="preserve">               Instructors</t>
  </si>
  <si>
    <t>TOTAL HOUSING ALLOWANCE EHS</t>
  </si>
  <si>
    <t>PERSONNEL COSTS EES</t>
  </si>
  <si>
    <t xml:space="preserve">       SALARIES AND WAGES</t>
  </si>
  <si>
    <t xml:space="preserve">               Registrar</t>
  </si>
  <si>
    <t>TOTAL SALARIES/WAGES EES</t>
  </si>
  <si>
    <t xml:space="preserve">      HOUSING ALLOWANCE EES</t>
  </si>
  <si>
    <t>TOTAL HOUSING ALLOWANCE EES</t>
  </si>
  <si>
    <t>SCHOOL NURSE</t>
  </si>
  <si>
    <t xml:space="preserve">               Salary</t>
  </si>
  <si>
    <t xml:space="preserve">               Housing</t>
  </si>
  <si>
    <t>TOTAL SCHOOL NURSE</t>
  </si>
  <si>
    <t>TOTAL PERSONNEL COSTS</t>
  </si>
  <si>
    <t xml:space="preserve">Repairs of High School building </t>
  </si>
  <si>
    <t xml:space="preserve">          due to Erosion</t>
  </si>
  <si>
    <t>-</t>
  </si>
  <si>
    <t>TOTAL COST OF PROJECTS/REPAIRS</t>
  </si>
  <si>
    <t>OPERATIONAL COSTS</t>
  </si>
  <si>
    <t xml:space="preserve">         Professional fees, website Maint</t>
  </si>
  <si>
    <t xml:space="preserve">          Telephone</t>
  </si>
  <si>
    <t xml:space="preserve">          Travels</t>
  </si>
  <si>
    <t xml:space="preserve">          Bank Charges</t>
  </si>
  <si>
    <t xml:space="preserve">          Misc</t>
  </si>
  <si>
    <t>TOTAL OPERATIONAL BUDGET</t>
  </si>
  <si>
    <t xml:space="preserve">          Postage/Stationary supplies</t>
  </si>
  <si>
    <t>CASH INFLOW</t>
  </si>
  <si>
    <t xml:space="preserve">     Reconstruction</t>
  </si>
  <si>
    <t xml:space="preserve">     Annual Dues</t>
  </si>
  <si>
    <t xml:space="preserve">     DVD Sales</t>
  </si>
  <si>
    <t xml:space="preserve">     Donations</t>
  </si>
  <si>
    <t xml:space="preserve">     Convention activities</t>
  </si>
  <si>
    <t xml:space="preserve">     Interest Income</t>
  </si>
  <si>
    <t xml:space="preserve">TOTAL </t>
  </si>
  <si>
    <t xml:space="preserve">     Salaries/Wages EHS</t>
  </si>
  <si>
    <t xml:space="preserve">     Housing Allowance EHS</t>
  </si>
  <si>
    <t xml:space="preserve">     Salaries/Wages EES</t>
  </si>
  <si>
    <t xml:space="preserve">     Housing Allowance EES</t>
  </si>
  <si>
    <t xml:space="preserve">     School Nurse</t>
  </si>
  <si>
    <t>Total Personnel Funding</t>
  </si>
  <si>
    <t>TOTAL FUNDINGS</t>
  </si>
  <si>
    <t xml:space="preserve">     Cost of Operations</t>
  </si>
  <si>
    <t>TOTAL OUTFLOW</t>
  </si>
  <si>
    <t>ENDING BAL C/FWD</t>
  </si>
  <si>
    <t xml:space="preserve">               Vice Principal/Coordinator</t>
  </si>
  <si>
    <t xml:space="preserve">                                       FISCAL YEAR 2011/2012</t>
  </si>
  <si>
    <t xml:space="preserve">                               FISCAL YEAR 2011/2012</t>
  </si>
  <si>
    <t xml:space="preserve">                  FISCAL YEAR 2011/2012</t>
  </si>
  <si>
    <t xml:space="preserve"> </t>
  </si>
  <si>
    <t>169*150</t>
  </si>
  <si>
    <t>25=25350/4</t>
  </si>
  <si>
    <t>Recovery of shiping</t>
  </si>
  <si>
    <t>cost/space rental</t>
  </si>
  <si>
    <t>in container</t>
  </si>
  <si>
    <t xml:space="preserve">                                     FISCAL PERIOD 2011/2012</t>
  </si>
  <si>
    <t xml:space="preserve">                                      FISCAL YEAR 2011/2012</t>
  </si>
  <si>
    <t xml:space="preserve">     Recovery of shipping</t>
  </si>
  <si>
    <t xml:space="preserve">       cost/space rental</t>
  </si>
  <si>
    <t xml:space="preserve"> The Ethel Vangolan Shiancoe Lab project</t>
  </si>
  <si>
    <t xml:space="preserve">     Equipment chemistry/biology/physics</t>
  </si>
  <si>
    <t xml:space="preserve">      Cost of shipment</t>
  </si>
  <si>
    <t xml:space="preserve">     20KVA generator to run lab</t>
  </si>
  <si>
    <t>TOTAL COST OF PROJECT</t>
  </si>
  <si>
    <t xml:space="preserve">     The Ethel Van-Shiancoe</t>
  </si>
  <si>
    <t xml:space="preserve">      Port charges and fees</t>
  </si>
  <si>
    <t xml:space="preserve">     Repairs erosion damage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</si>
</sst>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;[Red]0"/>
    <numFmt numFmtId="166" formatCode="[$-409]mmm\-yy;@"/>
    <numFmt numFmtId="167" formatCode="mmm\-yyyy"/>
    <numFmt numFmtId="168" formatCode="0_);\(0\)"/>
  </numFmts>
  <fonts count="48">
    <font>
      <sz val="10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  <fill>
      <patternFill patternType="mediumGray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9" fontId="0" fillId="0" borderId="18" xfId="0" applyNumberFormat="1" applyBorder="1" applyAlignment="1">
      <alignment/>
    </xf>
    <xf numFmtId="39" fontId="0" fillId="0" borderId="25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21" xfId="0" applyNumberFormat="1" applyBorder="1" applyAlignment="1">
      <alignment/>
    </xf>
    <xf numFmtId="39" fontId="0" fillId="0" borderId="23" xfId="0" applyNumberFormat="1" applyBorder="1" applyAlignment="1">
      <alignment/>
    </xf>
    <xf numFmtId="39" fontId="0" fillId="0" borderId="20" xfId="0" applyNumberFormat="1" applyBorder="1" applyAlignment="1">
      <alignment/>
    </xf>
    <xf numFmtId="39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2" fillId="0" borderId="21" xfId="0" applyFont="1" applyBorder="1" applyAlignment="1">
      <alignment/>
    </xf>
    <xf numFmtId="0" fontId="0" fillId="0" borderId="28" xfId="0" applyBorder="1" applyAlignment="1">
      <alignment/>
    </xf>
    <xf numFmtId="0" fontId="0" fillId="34" borderId="22" xfId="0" applyFill="1" applyBorder="1" applyAlignment="1">
      <alignment/>
    </xf>
    <xf numFmtId="0" fontId="0" fillId="34" borderId="29" xfId="0" applyFill="1" applyBorder="1" applyAlignment="1">
      <alignment/>
    </xf>
    <xf numFmtId="0" fontId="7" fillId="0" borderId="23" xfId="0" applyFont="1" applyBorder="1" applyAlignment="1">
      <alignment/>
    </xf>
    <xf numFmtId="39" fontId="0" fillId="0" borderId="22" xfId="0" applyNumberFormat="1" applyBorder="1" applyAlignment="1">
      <alignment/>
    </xf>
    <xf numFmtId="39" fontId="0" fillId="0" borderId="30" xfId="0" applyNumberFormat="1" applyBorder="1" applyAlignment="1">
      <alignment/>
    </xf>
    <xf numFmtId="39" fontId="0" fillId="0" borderId="19" xfId="0" applyNumberFormat="1" applyBorder="1" applyAlignment="1">
      <alignment/>
    </xf>
    <xf numFmtId="39" fontId="0" fillId="0" borderId="29" xfId="0" applyNumberFormat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Border="1" applyAlignment="1">
      <alignment/>
    </xf>
    <xf numFmtId="39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39" fontId="0" fillId="0" borderId="34" xfId="0" applyNumberFormat="1" applyBorder="1" applyAlignment="1">
      <alignment/>
    </xf>
    <xf numFmtId="39" fontId="0" fillId="0" borderId="35" xfId="0" applyNumberFormat="1" applyBorder="1" applyAlignment="1">
      <alignment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0" fontId="0" fillId="0" borderId="21" xfId="0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36" xfId="0" applyBorder="1" applyAlignment="1">
      <alignment/>
    </xf>
    <xf numFmtId="0" fontId="6" fillId="33" borderId="37" xfId="0" applyFont="1" applyFill="1" applyBorder="1" applyAlignment="1">
      <alignment/>
    </xf>
    <xf numFmtId="0" fontId="0" fillId="0" borderId="34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5" xfId="0" applyBorder="1" applyAlignment="1">
      <alignment/>
    </xf>
    <xf numFmtId="0" fontId="0" fillId="33" borderId="22" xfId="0" applyFill="1" applyBorder="1" applyAlignment="1">
      <alignment/>
    </xf>
    <xf numFmtId="0" fontId="11" fillId="0" borderId="21" xfId="0" applyFont="1" applyBorder="1" applyAlignment="1">
      <alignment/>
    </xf>
    <xf numFmtId="0" fontId="11" fillId="0" borderId="20" xfId="0" applyFont="1" applyBorder="1" applyAlignment="1">
      <alignment/>
    </xf>
    <xf numFmtId="168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8" fillId="0" borderId="23" xfId="0" applyFont="1" applyBorder="1" applyAlignment="1">
      <alignment/>
    </xf>
    <xf numFmtId="0" fontId="8" fillId="33" borderId="14" xfId="0" applyFont="1" applyFill="1" applyBorder="1" applyAlignment="1">
      <alignment/>
    </xf>
    <xf numFmtId="168" fontId="8" fillId="0" borderId="18" xfId="0" applyNumberFormat="1" applyFont="1" applyBorder="1" applyAlignment="1">
      <alignment/>
    </xf>
    <xf numFmtId="39" fontId="8" fillId="0" borderId="25" xfId="0" applyNumberFormat="1" applyFont="1" applyBorder="1" applyAlignment="1">
      <alignment/>
    </xf>
    <xf numFmtId="39" fontId="0" fillId="0" borderId="17" xfId="0" applyNumberFormat="1" applyBorder="1" applyAlignment="1">
      <alignment/>
    </xf>
    <xf numFmtId="168" fontId="0" fillId="0" borderId="0" xfId="0" applyNumberFormat="1" applyAlignment="1">
      <alignment/>
    </xf>
    <xf numFmtId="168" fontId="8" fillId="0" borderId="25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1" xfId="0" applyFont="1" applyFill="1" applyBorder="1" applyAlignment="1">
      <alignment/>
    </xf>
    <xf numFmtId="39" fontId="8" fillId="0" borderId="23" xfId="0" applyNumberFormat="1" applyFont="1" applyBorder="1" applyAlignment="1">
      <alignment/>
    </xf>
    <xf numFmtId="0" fontId="0" fillId="33" borderId="38" xfId="0" applyFill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168" fontId="0" fillId="0" borderId="39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39" fontId="8" fillId="0" borderId="39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5" xfId="0" applyFont="1" applyBorder="1" applyAlignment="1">
      <alignment/>
    </xf>
    <xf numFmtId="0" fontId="0" fillId="0" borderId="0" xfId="0" applyFill="1" applyBorder="1" applyAlignment="1">
      <alignment/>
    </xf>
    <xf numFmtId="39" fontId="0" fillId="0" borderId="0" xfId="0" applyNumberFormat="1" applyFill="1" applyBorder="1" applyAlignment="1">
      <alignment/>
    </xf>
    <xf numFmtId="0" fontId="7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8" fillId="34" borderId="22" xfId="0" applyFont="1" applyFill="1" applyBorder="1" applyAlignment="1">
      <alignment/>
    </xf>
    <xf numFmtId="39" fontId="8" fillId="0" borderId="22" xfId="0" applyNumberFormat="1" applyFont="1" applyBorder="1" applyAlignment="1">
      <alignment/>
    </xf>
    <xf numFmtId="39" fontId="8" fillId="0" borderId="3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1" xfId="0" applyBorder="1" applyAlignment="1">
      <alignment/>
    </xf>
    <xf numFmtId="39" fontId="0" fillId="0" borderId="41" xfId="0" applyNumberFormat="1" applyBorder="1" applyAlignment="1">
      <alignment/>
    </xf>
    <xf numFmtId="0" fontId="12" fillId="0" borderId="21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2" fillId="0" borderId="18" xfId="0" applyFont="1" applyBorder="1" applyAlignment="1">
      <alignment/>
    </xf>
    <xf numFmtId="39" fontId="12" fillId="0" borderId="18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23" xfId="0" applyFont="1" applyBorder="1" applyAlignment="1">
      <alignment/>
    </xf>
    <xf numFmtId="0" fontId="12" fillId="33" borderId="14" xfId="0" applyFont="1" applyFill="1" applyBorder="1" applyAlignment="1">
      <alignment/>
    </xf>
    <xf numFmtId="39" fontId="12" fillId="0" borderId="25" xfId="0" applyNumberFormat="1" applyFont="1" applyBorder="1" applyAlignment="1">
      <alignment/>
    </xf>
    <xf numFmtId="39" fontId="12" fillId="0" borderId="23" xfId="0" applyNumberFormat="1" applyFont="1" applyBorder="1" applyAlignment="1">
      <alignment/>
    </xf>
    <xf numFmtId="0" fontId="12" fillId="33" borderId="0" xfId="0" applyFont="1" applyFill="1" applyAlignment="1">
      <alignment/>
    </xf>
    <xf numFmtId="39" fontId="12" fillId="0" borderId="2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zoomScalePageLayoutView="0" workbookViewId="0" topLeftCell="A7">
      <selection activeCell="J17" sqref="J17"/>
    </sheetView>
  </sheetViews>
  <sheetFormatPr defaultColWidth="9.140625" defaultRowHeight="12.75"/>
  <cols>
    <col min="1" max="1" width="36.140625" style="0" customWidth="1"/>
    <col min="2" max="2" width="6.00390625" style="0" customWidth="1"/>
    <col min="5" max="5" width="12.140625" style="0" bestFit="1" customWidth="1"/>
    <col min="8" max="8" width="10.8515625" style="0" bestFit="1" customWidth="1"/>
    <col min="11" max="11" width="9.7109375" style="0" bestFit="1" customWidth="1"/>
    <col min="13" max="13" width="9.7109375" style="0" bestFit="1" customWidth="1"/>
    <col min="14" max="14" width="7.00390625" style="0" customWidth="1"/>
    <col min="15" max="15" width="12.57421875" style="0" customWidth="1"/>
  </cols>
  <sheetData>
    <row r="2" spans="4:6" ht="22.5">
      <c r="D2" s="1" t="s">
        <v>6</v>
      </c>
      <c r="E2" s="1"/>
      <c r="F2" s="1"/>
    </row>
    <row r="3" spans="4:6" ht="15.75">
      <c r="D3" s="2" t="s">
        <v>23</v>
      </c>
      <c r="E3" s="2"/>
      <c r="F3" s="2"/>
    </row>
    <row r="4" spans="4:6" ht="15.75">
      <c r="D4" s="2" t="s">
        <v>79</v>
      </c>
      <c r="E4" s="2"/>
      <c r="F4" s="2"/>
    </row>
    <row r="5" spans="4:6" ht="15.75">
      <c r="D5" s="2"/>
      <c r="E5" s="2"/>
      <c r="F5" s="2"/>
    </row>
    <row r="6" spans="4:6" ht="15.75">
      <c r="D6" s="2"/>
      <c r="E6" s="2"/>
      <c r="F6" s="2"/>
    </row>
    <row r="7" ht="13.5" thickBot="1"/>
    <row r="8" spans="1:15" ht="13.5" thickTop="1">
      <c r="A8" s="2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.75">
      <c r="A9" s="29" t="s">
        <v>0</v>
      </c>
      <c r="B9" s="6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6" t="s">
        <v>1</v>
      </c>
    </row>
    <row r="10" spans="1:15" ht="12.75">
      <c r="A10" s="19"/>
      <c r="B10" s="9"/>
      <c r="C10" s="54"/>
      <c r="D10" s="54"/>
      <c r="E10" s="54" t="s">
        <v>7</v>
      </c>
      <c r="F10" s="54"/>
      <c r="G10" s="54"/>
      <c r="H10" s="54" t="s">
        <v>8</v>
      </c>
      <c r="I10" s="54"/>
      <c r="J10" s="54"/>
      <c r="K10" s="54" t="s">
        <v>9</v>
      </c>
      <c r="L10" s="54"/>
      <c r="M10" s="54" t="s">
        <v>10</v>
      </c>
      <c r="N10" s="54"/>
      <c r="O10" s="19"/>
    </row>
    <row r="11" spans="1:15" ht="15">
      <c r="A11" s="94" t="s">
        <v>92</v>
      </c>
      <c r="B11" s="95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4"/>
    </row>
    <row r="12" spans="1:15" ht="15">
      <c r="A12" s="94" t="s">
        <v>93</v>
      </c>
      <c r="B12" s="95"/>
      <c r="C12" s="96"/>
      <c r="D12" s="96"/>
      <c r="E12" s="97">
        <v>5332</v>
      </c>
      <c r="F12" s="96"/>
      <c r="G12" s="96"/>
      <c r="H12" s="96"/>
      <c r="I12" s="96"/>
      <c r="J12" s="96"/>
      <c r="K12" s="96"/>
      <c r="L12" s="96"/>
      <c r="M12" s="96"/>
      <c r="N12" s="96"/>
      <c r="O12" s="104">
        <f>SUM(E12:N12)</f>
        <v>5332</v>
      </c>
    </row>
    <row r="13" spans="1:15" ht="15">
      <c r="A13" s="98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4"/>
    </row>
    <row r="14" spans="1:15" ht="15">
      <c r="A14" s="94" t="s">
        <v>95</v>
      </c>
      <c r="B14" s="95"/>
      <c r="C14" s="97"/>
      <c r="D14" s="97"/>
      <c r="E14" s="97">
        <v>5000</v>
      </c>
      <c r="F14" s="97"/>
      <c r="G14" s="97"/>
      <c r="H14" s="97"/>
      <c r="I14" s="97"/>
      <c r="J14" s="97"/>
      <c r="K14" s="97"/>
      <c r="L14" s="97"/>
      <c r="M14" s="97"/>
      <c r="N14" s="97"/>
      <c r="O14" s="104">
        <f>SUM(E14:N14)</f>
        <v>5000</v>
      </c>
    </row>
    <row r="15" spans="1:15" ht="15">
      <c r="A15" s="94"/>
      <c r="B15" s="95"/>
      <c r="C15" s="97"/>
      <c r="D15" s="97"/>
      <c r="E15" s="97"/>
      <c r="F15" s="97"/>
      <c r="G15" s="97"/>
      <c r="H15" s="97" t="s">
        <v>50</v>
      </c>
      <c r="I15" s="97"/>
      <c r="J15" s="97"/>
      <c r="K15" s="97"/>
      <c r="L15" s="97"/>
      <c r="M15" s="97"/>
      <c r="N15" s="97"/>
      <c r="O15" s="104">
        <f>SUM(E15:N15)</f>
        <v>0</v>
      </c>
    </row>
    <row r="16" spans="1:15" ht="15">
      <c r="A16" s="94" t="s">
        <v>94</v>
      </c>
      <c r="B16" s="95"/>
      <c r="C16" s="97"/>
      <c r="D16" s="97"/>
      <c r="E16" s="97">
        <v>3600</v>
      </c>
      <c r="F16" s="97"/>
      <c r="G16" s="97"/>
      <c r="H16" s="97"/>
      <c r="I16" s="97"/>
      <c r="J16" s="97"/>
      <c r="K16" s="97"/>
      <c r="L16" s="97"/>
      <c r="M16" s="97"/>
      <c r="N16" s="97"/>
      <c r="O16" s="104">
        <f>SUM(E16:N16)</f>
        <v>3600</v>
      </c>
    </row>
    <row r="17" spans="1:15" ht="15">
      <c r="A17" s="94" t="s">
        <v>98</v>
      </c>
      <c r="B17" s="95"/>
      <c r="C17" s="97"/>
      <c r="D17" s="97"/>
      <c r="E17" s="97">
        <v>1000</v>
      </c>
      <c r="F17" s="97"/>
      <c r="G17" s="97"/>
      <c r="H17" s="97"/>
      <c r="I17" s="97"/>
      <c r="J17" s="97"/>
      <c r="K17" s="97"/>
      <c r="L17" s="97"/>
      <c r="M17" s="97"/>
      <c r="N17" s="97"/>
      <c r="O17" s="104">
        <f>SUM(E17:N17)</f>
        <v>1000</v>
      </c>
    </row>
    <row r="18" spans="1:15" ht="15">
      <c r="A18" s="94"/>
      <c r="B18" s="95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104"/>
    </row>
    <row r="19" spans="1:15" ht="15">
      <c r="A19" s="99" t="s">
        <v>96</v>
      </c>
      <c r="B19" s="100"/>
      <c r="C19" s="101"/>
      <c r="D19" s="101"/>
      <c r="E19" s="101">
        <f>E12+E14+E16+E17</f>
        <v>14932</v>
      </c>
      <c r="F19" s="101"/>
      <c r="G19" s="101"/>
      <c r="H19" s="101"/>
      <c r="I19" s="101"/>
      <c r="J19" s="101"/>
      <c r="K19" s="101"/>
      <c r="L19" s="101"/>
      <c r="M19" s="101"/>
      <c r="N19" s="101"/>
      <c r="O19" s="102">
        <f>SUM(E19:N19)</f>
        <v>14932</v>
      </c>
    </row>
    <row r="20" spans="1:15" ht="15">
      <c r="A20" s="94"/>
      <c r="B20" s="95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104"/>
    </row>
    <row r="21" spans="1:15" ht="15">
      <c r="A21" s="94" t="s">
        <v>48</v>
      </c>
      <c r="B21" s="95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104"/>
    </row>
    <row r="22" spans="1:15" ht="15">
      <c r="A22" s="99" t="s">
        <v>49</v>
      </c>
      <c r="B22" s="100"/>
      <c r="C22" s="101"/>
      <c r="D22" s="101"/>
      <c r="E22" s="101">
        <v>2500</v>
      </c>
      <c r="F22" s="101"/>
      <c r="G22" s="101"/>
      <c r="H22" s="101">
        <v>2500</v>
      </c>
      <c r="I22" s="101"/>
      <c r="J22" s="101"/>
      <c r="K22" s="101" t="s">
        <v>50</v>
      </c>
      <c r="L22" s="101"/>
      <c r="M22" s="101" t="s">
        <v>50</v>
      </c>
      <c r="N22" s="101"/>
      <c r="O22" s="102">
        <v>5000</v>
      </c>
    </row>
    <row r="23" spans="1:15" ht="15">
      <c r="A23" s="94"/>
      <c r="B23" s="103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104"/>
    </row>
    <row r="24" spans="1:15" ht="15">
      <c r="A24" s="99"/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2"/>
    </row>
    <row r="25" spans="1:15" ht="15">
      <c r="A25" s="94"/>
      <c r="B25" s="95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104"/>
    </row>
    <row r="26" spans="1:15" ht="15">
      <c r="A26" s="94"/>
      <c r="B26" s="95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04"/>
    </row>
    <row r="27" spans="1:15" ht="15">
      <c r="A27" s="99" t="s">
        <v>51</v>
      </c>
      <c r="B27" s="100"/>
      <c r="C27" s="101"/>
      <c r="D27" s="101"/>
      <c r="E27" s="101">
        <f>E19+E22</f>
        <v>17432</v>
      </c>
      <c r="F27" s="101"/>
      <c r="G27" s="101"/>
      <c r="H27" s="101">
        <v>2500</v>
      </c>
      <c r="I27" s="101"/>
      <c r="J27" s="101"/>
      <c r="K27" s="101"/>
      <c r="L27" s="101"/>
      <c r="M27" s="101"/>
      <c r="N27" s="101"/>
      <c r="O27" s="102">
        <f>O19+O22</f>
        <v>19932</v>
      </c>
    </row>
    <row r="28" spans="2:15" ht="12.75">
      <c r="B28" s="81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</sheetData>
  <sheetProtection/>
  <printOptions horizontalCentered="1"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0"/>
  <sheetViews>
    <sheetView zoomScalePageLayoutView="0" workbookViewId="0" topLeftCell="C1">
      <selection activeCell="D5" sqref="D5"/>
    </sheetView>
  </sheetViews>
  <sheetFormatPr defaultColWidth="9.140625" defaultRowHeight="12.75"/>
  <cols>
    <col min="1" max="1" width="36.421875" style="0" customWidth="1"/>
    <col min="2" max="2" width="7.57421875" style="0" customWidth="1"/>
    <col min="3" max="3" width="5.8515625" style="0" customWidth="1"/>
    <col min="15" max="15" width="10.28125" style="0" customWidth="1"/>
  </cols>
  <sheetData>
    <row r="2" spans="4:6" ht="22.5">
      <c r="D2" s="1" t="s">
        <v>6</v>
      </c>
      <c r="E2" s="1"/>
      <c r="F2" s="1"/>
    </row>
    <row r="3" spans="4:6" ht="15.75">
      <c r="D3" s="2" t="s">
        <v>22</v>
      </c>
      <c r="E3" s="2"/>
      <c r="F3" s="2"/>
    </row>
    <row r="4" spans="4:6" ht="15.75">
      <c r="D4" s="2" t="s">
        <v>80</v>
      </c>
      <c r="E4" s="2"/>
      <c r="F4" s="2"/>
    </row>
    <row r="5" spans="4:6" ht="15.75">
      <c r="D5" s="2"/>
      <c r="E5" s="2"/>
      <c r="F5" s="2"/>
    </row>
    <row r="6" spans="4:6" ht="15.75">
      <c r="D6" s="2"/>
      <c r="E6" s="2"/>
      <c r="F6" s="2"/>
    </row>
    <row r="7" ht="13.5" thickBot="1"/>
    <row r="8" spans="1:16" ht="13.5" thickTop="1">
      <c r="A8" s="2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5"/>
    </row>
    <row r="9" spans="1:16" ht="15.75">
      <c r="A9" s="29" t="s">
        <v>0</v>
      </c>
      <c r="B9" s="6"/>
      <c r="C9" s="16" t="s">
        <v>25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9" t="s">
        <v>1</v>
      </c>
      <c r="P9" s="68" t="s">
        <v>18</v>
      </c>
    </row>
    <row r="10" spans="1:16" ht="12.75">
      <c r="A10" s="19"/>
      <c r="B10" s="9"/>
      <c r="C10" s="19" t="s">
        <v>26</v>
      </c>
      <c r="D10" s="61"/>
      <c r="E10" s="61" t="s">
        <v>7</v>
      </c>
      <c r="F10" s="61"/>
      <c r="G10" s="61"/>
      <c r="H10" s="61" t="s">
        <v>8</v>
      </c>
      <c r="I10" s="61"/>
      <c r="J10" s="61"/>
      <c r="K10" s="61" t="s">
        <v>9</v>
      </c>
      <c r="L10" s="61"/>
      <c r="M10" s="61" t="s">
        <v>10</v>
      </c>
      <c r="N10" s="61"/>
      <c r="O10" s="80"/>
      <c r="P10" s="61" t="s">
        <v>11</v>
      </c>
    </row>
    <row r="11" spans="1:16" ht="12.75">
      <c r="A11" s="57" t="s">
        <v>20</v>
      </c>
      <c r="B11" s="10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6"/>
    </row>
    <row r="12" spans="1:16" ht="12.75">
      <c r="A12" s="17" t="s">
        <v>21</v>
      </c>
      <c r="B12" s="1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17"/>
    </row>
    <row r="13" spans="1:16" ht="12.75">
      <c r="A13" s="17" t="s">
        <v>34</v>
      </c>
      <c r="B13" s="10"/>
      <c r="C13" s="58">
        <v>1</v>
      </c>
      <c r="D13" s="21"/>
      <c r="E13" s="21">
        <f>86.7*3</f>
        <v>260.1</v>
      </c>
      <c r="F13" s="21"/>
      <c r="G13" s="21"/>
      <c r="H13" s="21">
        <v>260.1</v>
      </c>
      <c r="I13" s="21"/>
      <c r="J13" s="21"/>
      <c r="K13" s="21">
        <v>260.1</v>
      </c>
      <c r="L13" s="21"/>
      <c r="M13" s="21">
        <v>260.1</v>
      </c>
      <c r="N13" s="21"/>
      <c r="O13" s="59">
        <f>260.1*4</f>
        <v>1040.4</v>
      </c>
      <c r="P13" s="60"/>
    </row>
    <row r="14" spans="1:16" ht="12.75">
      <c r="A14" s="17" t="s">
        <v>78</v>
      </c>
      <c r="B14" s="10"/>
      <c r="C14" s="58">
        <v>1</v>
      </c>
      <c r="D14" s="21"/>
      <c r="E14" s="21">
        <f>69.36*3</f>
        <v>208.07999999999998</v>
      </c>
      <c r="F14" s="21"/>
      <c r="G14" s="21"/>
      <c r="H14" s="21">
        <v>208.08</v>
      </c>
      <c r="I14" s="21"/>
      <c r="J14" s="21"/>
      <c r="K14" s="21">
        <v>208.08</v>
      </c>
      <c r="L14" s="21"/>
      <c r="M14" s="21">
        <v>208.08</v>
      </c>
      <c r="N14" s="21"/>
      <c r="O14" s="59">
        <f>208.08*4</f>
        <v>832.32</v>
      </c>
      <c r="P14" s="60"/>
    </row>
    <row r="15" spans="1:16" ht="12.75">
      <c r="A15" s="17" t="s">
        <v>27</v>
      </c>
      <c r="B15" s="10"/>
      <c r="C15" s="58">
        <v>1</v>
      </c>
      <c r="D15" s="21"/>
      <c r="E15" s="21">
        <f>60.69*3</f>
        <v>182.07</v>
      </c>
      <c r="F15" s="21"/>
      <c r="G15" s="21"/>
      <c r="H15" s="21">
        <v>182.07</v>
      </c>
      <c r="I15" s="21"/>
      <c r="J15" s="21"/>
      <c r="K15" s="21">
        <v>182.07</v>
      </c>
      <c r="L15" s="21"/>
      <c r="M15" s="21">
        <v>182.07</v>
      </c>
      <c r="N15" s="21"/>
      <c r="O15" s="59">
        <f>182.07*4</f>
        <v>728.28</v>
      </c>
      <c r="P15" s="60"/>
    </row>
    <row r="16" spans="1:16" ht="12.75">
      <c r="A16" s="17" t="s">
        <v>28</v>
      </c>
      <c r="B16" s="10"/>
      <c r="C16" s="58">
        <v>5</v>
      </c>
      <c r="D16" s="21"/>
      <c r="E16" s="21">
        <f>260.1*3</f>
        <v>780.3000000000001</v>
      </c>
      <c r="F16" s="21"/>
      <c r="G16" s="21"/>
      <c r="H16" s="21">
        <v>780.3</v>
      </c>
      <c r="I16" s="21"/>
      <c r="J16" s="21"/>
      <c r="K16" s="21">
        <v>780.3</v>
      </c>
      <c r="L16" s="21"/>
      <c r="M16" s="21">
        <v>780.3</v>
      </c>
      <c r="N16" s="21"/>
      <c r="O16" s="59">
        <f>780.3*4</f>
        <v>3121.2</v>
      </c>
      <c r="P16" s="60"/>
    </row>
    <row r="17" spans="1:16" ht="12.75">
      <c r="A17" s="17" t="s">
        <v>29</v>
      </c>
      <c r="B17" s="10"/>
      <c r="C17" s="58">
        <v>4</v>
      </c>
      <c r="D17" s="21"/>
      <c r="E17" s="21">
        <f>180.34*3</f>
        <v>541.02</v>
      </c>
      <c r="F17" s="21"/>
      <c r="G17" s="21"/>
      <c r="H17" s="21">
        <v>541.02</v>
      </c>
      <c r="I17" s="21"/>
      <c r="J17" s="21"/>
      <c r="K17" s="21">
        <v>541.02</v>
      </c>
      <c r="L17" s="21"/>
      <c r="M17" s="21">
        <v>541.02</v>
      </c>
      <c r="N17" s="21"/>
      <c r="O17" s="59">
        <f>541.02*4</f>
        <v>2164.08</v>
      </c>
      <c r="P17" s="60"/>
    </row>
    <row r="18" spans="1:16" ht="12.75">
      <c r="A18" s="17" t="s">
        <v>30</v>
      </c>
      <c r="B18" s="10"/>
      <c r="C18" s="58">
        <v>1</v>
      </c>
      <c r="D18" s="21"/>
      <c r="E18" s="21">
        <f>42.2*3</f>
        <v>126.60000000000001</v>
      </c>
      <c r="F18" s="21"/>
      <c r="G18" s="21"/>
      <c r="H18" s="21">
        <v>126.6</v>
      </c>
      <c r="I18" s="21"/>
      <c r="J18" s="21"/>
      <c r="K18" s="21">
        <v>126.6</v>
      </c>
      <c r="L18" s="21"/>
      <c r="M18" s="21">
        <v>126.6</v>
      </c>
      <c r="N18" s="21"/>
      <c r="O18" s="59">
        <f>126.6*4</f>
        <v>506.4</v>
      </c>
      <c r="P18" s="60"/>
    </row>
    <row r="19" spans="1:16" ht="12.75">
      <c r="A19" s="17" t="s">
        <v>31</v>
      </c>
      <c r="B19" s="10"/>
      <c r="C19" s="58">
        <v>4</v>
      </c>
      <c r="D19" s="21"/>
      <c r="E19" s="21">
        <f>84.4*3</f>
        <v>253.20000000000002</v>
      </c>
      <c r="F19" s="21"/>
      <c r="G19" s="21"/>
      <c r="H19" s="21">
        <v>253.2</v>
      </c>
      <c r="I19" s="21"/>
      <c r="J19" s="21"/>
      <c r="K19" s="21">
        <v>253.2</v>
      </c>
      <c r="L19" s="21"/>
      <c r="M19" s="21">
        <v>253.2</v>
      </c>
      <c r="N19" s="21"/>
      <c r="O19" s="21">
        <f>253.2*4</f>
        <v>1012.8</v>
      </c>
      <c r="P19" s="17"/>
    </row>
    <row r="20" spans="1:16" ht="12.75">
      <c r="A20" s="61" t="s">
        <v>32</v>
      </c>
      <c r="B20" s="62"/>
      <c r="C20" s="63">
        <f>SUM(C13:C19)</f>
        <v>17</v>
      </c>
      <c r="D20" s="64"/>
      <c r="E20" s="64">
        <f>SUM(E13:E19)</f>
        <v>2351.37</v>
      </c>
      <c r="F20" s="64"/>
      <c r="G20" s="64"/>
      <c r="H20" s="64">
        <f>SUM(H13:H19)</f>
        <v>2351.37</v>
      </c>
      <c r="I20" s="64"/>
      <c r="J20" s="64"/>
      <c r="K20" s="64">
        <f>SUM(K13:K19)</f>
        <v>2351.37</v>
      </c>
      <c r="L20" s="64"/>
      <c r="M20" s="64">
        <f>SUM(M13:M19)</f>
        <v>2351.37</v>
      </c>
      <c r="N20" s="64"/>
      <c r="O20" s="64">
        <f>SUM(O13:O19)</f>
        <v>9405.48</v>
      </c>
      <c r="P20" s="19"/>
    </row>
    <row r="21" spans="1:16" ht="12.75">
      <c r="A21" s="16" t="s">
        <v>33</v>
      </c>
      <c r="B21" s="6"/>
      <c r="C21" s="21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6"/>
    </row>
    <row r="22" spans="1:16" ht="12.75">
      <c r="A22" s="17" t="s">
        <v>34</v>
      </c>
      <c r="B22" s="10"/>
      <c r="C22" s="58">
        <v>1</v>
      </c>
      <c r="D22" s="21"/>
      <c r="E22" s="21">
        <f>5.2*3</f>
        <v>15.600000000000001</v>
      </c>
      <c r="F22" s="21"/>
      <c r="G22" s="21"/>
      <c r="H22" s="21">
        <v>15.6</v>
      </c>
      <c r="I22" s="21"/>
      <c r="J22" s="21"/>
      <c r="K22" s="21">
        <v>15.6</v>
      </c>
      <c r="L22" s="21"/>
      <c r="M22" s="21">
        <v>15.6</v>
      </c>
      <c r="N22" s="21"/>
      <c r="O22" s="21">
        <f>15.6*4</f>
        <v>62.4</v>
      </c>
      <c r="P22" s="17"/>
    </row>
    <row r="23" spans="1:16" ht="12.75">
      <c r="A23" s="17" t="s">
        <v>78</v>
      </c>
      <c r="B23" s="10"/>
      <c r="C23" s="58">
        <v>1</v>
      </c>
      <c r="D23" s="21"/>
      <c r="E23" s="21">
        <v>15.6</v>
      </c>
      <c r="F23" s="21"/>
      <c r="G23" s="21"/>
      <c r="H23" s="21">
        <v>15.6</v>
      </c>
      <c r="I23" s="21"/>
      <c r="J23" s="21"/>
      <c r="K23" s="21">
        <v>15.6</v>
      </c>
      <c r="L23" s="21"/>
      <c r="M23" s="21">
        <v>15.6</v>
      </c>
      <c r="N23" s="21"/>
      <c r="O23" s="21">
        <v>62.4</v>
      </c>
      <c r="P23" s="17"/>
    </row>
    <row r="24" spans="1:16" ht="12.75">
      <c r="A24" s="17" t="s">
        <v>35</v>
      </c>
      <c r="B24" s="10"/>
      <c r="C24" s="58">
        <v>10</v>
      </c>
      <c r="D24" s="21"/>
      <c r="E24" s="21">
        <f>5.2*10*3</f>
        <v>156</v>
      </c>
      <c r="F24" s="21"/>
      <c r="G24" s="21"/>
      <c r="H24" s="21">
        <v>156</v>
      </c>
      <c r="I24" s="21"/>
      <c r="J24" s="21"/>
      <c r="K24" s="21">
        <v>156</v>
      </c>
      <c r="L24" s="21"/>
      <c r="M24" s="21">
        <v>156</v>
      </c>
      <c r="N24" s="21"/>
      <c r="O24" s="21">
        <f>156*4</f>
        <v>624</v>
      </c>
      <c r="P24" s="17"/>
    </row>
    <row r="25" spans="1:16" ht="12.75">
      <c r="A25" s="17" t="s">
        <v>30</v>
      </c>
      <c r="B25" s="10"/>
      <c r="C25" s="58">
        <v>1</v>
      </c>
      <c r="D25" s="21"/>
      <c r="E25" s="21">
        <v>15.6</v>
      </c>
      <c r="F25" s="21"/>
      <c r="G25" s="21"/>
      <c r="H25" s="21">
        <v>15.6</v>
      </c>
      <c r="I25" s="21"/>
      <c r="J25" s="21"/>
      <c r="K25" s="21">
        <v>15.6</v>
      </c>
      <c r="L25" s="21"/>
      <c r="M25" s="21">
        <v>15.6</v>
      </c>
      <c r="N25" s="21"/>
      <c r="O25" s="21">
        <v>62.4</v>
      </c>
      <c r="P25" s="17"/>
    </row>
    <row r="26" spans="1:16" ht="12.75">
      <c r="A26" s="61" t="s">
        <v>36</v>
      </c>
      <c r="B26" s="62"/>
      <c r="C26" s="67">
        <f>SUM(C22:C25)</f>
        <v>13</v>
      </c>
      <c r="D26" s="64"/>
      <c r="E26" s="64">
        <f>SUM(E22:E25)</f>
        <v>202.79999999999998</v>
      </c>
      <c r="F26" s="64"/>
      <c r="G26" s="64"/>
      <c r="H26" s="64">
        <f>SUM(H22:H25)</f>
        <v>202.79999999999998</v>
      </c>
      <c r="I26" s="64"/>
      <c r="J26" s="64"/>
      <c r="K26" s="64">
        <f>SUM(K22:K25)</f>
        <v>202.79999999999998</v>
      </c>
      <c r="L26" s="64"/>
      <c r="M26" s="64">
        <f>SUM(M22:M25)</f>
        <v>202.79999999999998</v>
      </c>
      <c r="N26" s="64"/>
      <c r="O26" s="64">
        <f>SUM(O22:O25)</f>
        <v>811.1999999999999</v>
      </c>
      <c r="P26" s="19"/>
    </row>
    <row r="27" spans="1:16" ht="12.75">
      <c r="A27" s="68" t="s">
        <v>37</v>
      </c>
      <c r="B27" s="6"/>
      <c r="C27" s="5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17"/>
    </row>
    <row r="28" spans="1:16" ht="12.75">
      <c r="A28" s="69" t="s">
        <v>38</v>
      </c>
      <c r="B28" s="10"/>
      <c r="C28" s="5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17"/>
    </row>
    <row r="29" spans="1:16" ht="12.75">
      <c r="A29" s="17" t="s">
        <v>39</v>
      </c>
      <c r="B29" s="10"/>
      <c r="C29" s="58">
        <v>1</v>
      </c>
      <c r="D29" s="21"/>
      <c r="E29" s="21">
        <f>39.89*3</f>
        <v>119.67</v>
      </c>
      <c r="F29" s="21"/>
      <c r="G29" s="21"/>
      <c r="H29" s="21">
        <v>119.67</v>
      </c>
      <c r="I29" s="21"/>
      <c r="J29" s="21"/>
      <c r="K29" s="21">
        <v>119.67</v>
      </c>
      <c r="L29" s="21"/>
      <c r="M29" s="21">
        <v>119.67</v>
      </c>
      <c r="N29" s="21"/>
      <c r="O29" s="21">
        <f>119.67*4</f>
        <v>478.68</v>
      </c>
      <c r="P29" s="17"/>
    </row>
    <row r="30" spans="1:16" ht="12.75">
      <c r="A30" s="46" t="s">
        <v>35</v>
      </c>
      <c r="B30" s="10"/>
      <c r="C30" s="58">
        <v>4</v>
      </c>
      <c r="D30" s="21"/>
      <c r="E30" s="21">
        <f>152.6*3</f>
        <v>457.79999999999995</v>
      </c>
      <c r="F30" s="21"/>
      <c r="G30" s="21"/>
      <c r="H30" s="21">
        <v>457.8</v>
      </c>
      <c r="I30" s="21"/>
      <c r="J30" s="21"/>
      <c r="K30" s="21">
        <v>457.8</v>
      </c>
      <c r="L30" s="21"/>
      <c r="M30" s="21">
        <v>457.8</v>
      </c>
      <c r="N30" s="21"/>
      <c r="O30" s="21">
        <f>457.8*4</f>
        <v>1831.2</v>
      </c>
      <c r="P30" s="17"/>
    </row>
    <row r="31" spans="1:16" ht="12.75">
      <c r="A31" s="17" t="s">
        <v>31</v>
      </c>
      <c r="B31" s="10"/>
      <c r="C31" s="58">
        <v>3</v>
      </c>
      <c r="D31" s="21"/>
      <c r="E31" s="21">
        <f>48.55*3</f>
        <v>145.64999999999998</v>
      </c>
      <c r="F31" s="21"/>
      <c r="G31" s="21"/>
      <c r="H31" s="21">
        <v>145.65</v>
      </c>
      <c r="I31" s="21"/>
      <c r="J31" s="21"/>
      <c r="K31" s="21">
        <v>145.65</v>
      </c>
      <c r="L31" s="21"/>
      <c r="M31" s="21">
        <v>145.65</v>
      </c>
      <c r="N31" s="21"/>
      <c r="O31" s="21">
        <f>145.65*4</f>
        <v>582.6</v>
      </c>
      <c r="P31" s="17"/>
    </row>
    <row r="32" spans="1:16" ht="12.75">
      <c r="A32" s="61" t="s">
        <v>40</v>
      </c>
      <c r="B32" s="62"/>
      <c r="C32" s="67">
        <v>8</v>
      </c>
      <c r="D32" s="64"/>
      <c r="E32" s="64">
        <f>SUM(E29:E31)</f>
        <v>723.1199999999999</v>
      </c>
      <c r="F32" s="64"/>
      <c r="G32" s="64"/>
      <c r="H32" s="64">
        <f>SUM(H29:H31)</f>
        <v>723.12</v>
      </c>
      <c r="I32" s="64"/>
      <c r="J32" s="64"/>
      <c r="K32" s="64">
        <f>SUM(K29:K31)</f>
        <v>723.12</v>
      </c>
      <c r="L32" s="64"/>
      <c r="M32" s="64">
        <f>SUM(M29:M31)</f>
        <v>723.12</v>
      </c>
      <c r="N32" s="64"/>
      <c r="O32" s="64">
        <f>SUM(O29:O31)</f>
        <v>2892.48</v>
      </c>
      <c r="P32" s="19"/>
    </row>
    <row r="33" spans="1:16" ht="12.75">
      <c r="A33" s="17" t="s">
        <v>41</v>
      </c>
      <c r="B33" s="6"/>
      <c r="C33" s="58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7"/>
    </row>
    <row r="34" spans="1:16" ht="12.75">
      <c r="A34" s="46" t="s">
        <v>39</v>
      </c>
      <c r="B34" s="10"/>
      <c r="C34" s="58">
        <v>1</v>
      </c>
      <c r="D34" s="21"/>
      <c r="E34" s="21">
        <f>5.21*3</f>
        <v>15.629999999999999</v>
      </c>
      <c r="F34" s="21"/>
      <c r="G34" s="21"/>
      <c r="H34" s="21">
        <v>15.63</v>
      </c>
      <c r="I34" s="21"/>
      <c r="J34" s="21"/>
      <c r="K34" s="21">
        <v>15.63</v>
      </c>
      <c r="L34" s="21"/>
      <c r="M34" s="21">
        <v>15.63</v>
      </c>
      <c r="N34" s="21"/>
      <c r="O34" s="21">
        <f>15.63*4</f>
        <v>62.52</v>
      </c>
      <c r="P34" s="17"/>
    </row>
    <row r="35" spans="1:16" ht="12.75">
      <c r="A35" s="17" t="s">
        <v>35</v>
      </c>
      <c r="B35" s="10"/>
      <c r="C35" s="58">
        <v>4</v>
      </c>
      <c r="D35" s="21"/>
      <c r="E35" s="21">
        <f>20.81*3</f>
        <v>62.42999999999999</v>
      </c>
      <c r="F35" s="21"/>
      <c r="G35" s="21"/>
      <c r="H35" s="21">
        <v>62.43</v>
      </c>
      <c r="I35" s="21"/>
      <c r="J35" s="21"/>
      <c r="K35" s="21">
        <v>62.43</v>
      </c>
      <c r="L35" s="21"/>
      <c r="M35" s="21">
        <v>62.43</v>
      </c>
      <c r="N35" s="21"/>
      <c r="O35" s="21">
        <f>62.43*4</f>
        <v>249.72</v>
      </c>
      <c r="P35" s="17"/>
    </row>
    <row r="36" spans="1:16" ht="12.75">
      <c r="A36" s="61" t="s">
        <v>42</v>
      </c>
      <c r="B36" s="62"/>
      <c r="C36" s="67">
        <f>SUM(C34:C35)</f>
        <v>5</v>
      </c>
      <c r="D36" s="64"/>
      <c r="E36" s="64">
        <f>SUM(E34:E35)</f>
        <v>78.05999999999999</v>
      </c>
      <c r="F36" s="64"/>
      <c r="G36" s="64"/>
      <c r="H36" s="64">
        <f>SUM(H34:H35)</f>
        <v>78.06</v>
      </c>
      <c r="I36" s="64"/>
      <c r="J36" s="64"/>
      <c r="K36" s="64">
        <f>SUM(K34:K35)</f>
        <v>78.06</v>
      </c>
      <c r="L36" s="64"/>
      <c r="M36" s="64">
        <f>SUM(M34:M35)</f>
        <v>78.06</v>
      </c>
      <c r="N36" s="64"/>
      <c r="O36" s="64">
        <f>SUM(O34:O35)</f>
        <v>312.24</v>
      </c>
      <c r="P36" s="19"/>
    </row>
    <row r="37" spans="1:16" ht="12.75">
      <c r="A37" s="17" t="s">
        <v>43</v>
      </c>
      <c r="B37" s="10"/>
      <c r="C37" s="58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17"/>
    </row>
    <row r="38" spans="1:16" ht="12.75">
      <c r="A38" s="46" t="s">
        <v>44</v>
      </c>
      <c r="B38" s="10"/>
      <c r="C38" s="58">
        <v>1</v>
      </c>
      <c r="D38" s="21"/>
      <c r="E38" s="21">
        <f>125*3</f>
        <v>375</v>
      </c>
      <c r="F38" s="21"/>
      <c r="G38" s="21"/>
      <c r="H38" s="21">
        <v>375</v>
      </c>
      <c r="I38" s="21"/>
      <c r="J38" s="21"/>
      <c r="K38" s="21">
        <v>375</v>
      </c>
      <c r="L38" s="21"/>
      <c r="M38" s="21">
        <v>375</v>
      </c>
      <c r="N38" s="21"/>
      <c r="O38" s="21">
        <f>375*4</f>
        <v>1500</v>
      </c>
      <c r="P38" s="17"/>
    </row>
    <row r="39" spans="1:16" ht="12.75">
      <c r="A39" s="17" t="s">
        <v>45</v>
      </c>
      <c r="B39" s="10"/>
      <c r="C39" s="58">
        <v>1</v>
      </c>
      <c r="D39" s="21"/>
      <c r="E39" s="21">
        <f>15*3</f>
        <v>45</v>
      </c>
      <c r="F39" s="21"/>
      <c r="G39" s="21"/>
      <c r="H39" s="21">
        <v>45</v>
      </c>
      <c r="I39" s="21"/>
      <c r="J39" s="21"/>
      <c r="K39" s="21">
        <v>45</v>
      </c>
      <c r="L39" s="21"/>
      <c r="M39" s="21">
        <v>45</v>
      </c>
      <c r="N39" s="21"/>
      <c r="O39" s="21">
        <f>45*4</f>
        <v>180</v>
      </c>
      <c r="P39" s="17"/>
    </row>
    <row r="40" spans="1:16" ht="12.75">
      <c r="A40" s="61" t="s">
        <v>46</v>
      </c>
      <c r="B40" s="62"/>
      <c r="C40" s="67">
        <v>1</v>
      </c>
      <c r="D40" s="64"/>
      <c r="E40" s="64">
        <f>SUM(E38:E39)</f>
        <v>420</v>
      </c>
      <c r="F40" s="64"/>
      <c r="G40" s="64"/>
      <c r="H40" s="64">
        <f>SUM(H38:H39)</f>
        <v>420</v>
      </c>
      <c r="I40" s="64"/>
      <c r="J40" s="64"/>
      <c r="K40" s="64">
        <f>SUM(K38:K39)</f>
        <v>420</v>
      </c>
      <c r="L40" s="64"/>
      <c r="M40" s="64">
        <f>SUM(M38:M39)</f>
        <v>420</v>
      </c>
      <c r="N40" s="64"/>
      <c r="O40" s="64">
        <f>SUM(O38:O39)</f>
        <v>1680</v>
      </c>
      <c r="P40" s="19"/>
    </row>
    <row r="41" spans="1:16" ht="15.75">
      <c r="A41" s="29"/>
      <c r="B41" s="10"/>
      <c r="C41" s="58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17"/>
    </row>
    <row r="42" spans="1:16" ht="13.5" thickBot="1">
      <c r="A42" s="73" t="s">
        <v>47</v>
      </c>
      <c r="B42" s="71"/>
      <c r="C42" s="74"/>
      <c r="D42" s="75"/>
      <c r="E42" s="77">
        <f>E20+E26+E32+E36+E40</f>
        <v>3775.35</v>
      </c>
      <c r="F42" s="72"/>
      <c r="G42" s="72"/>
      <c r="H42" s="77">
        <f>H20+H26+H32+H36+H40</f>
        <v>3775.35</v>
      </c>
      <c r="I42" s="72"/>
      <c r="J42" s="72"/>
      <c r="K42" s="77">
        <f>K20+K26+K32+K36+K40</f>
        <v>3775.35</v>
      </c>
      <c r="L42" s="72"/>
      <c r="M42" s="77">
        <f>M20+M26+M32+M36+M40</f>
        <v>3775.35</v>
      </c>
      <c r="N42" s="72"/>
      <c r="O42" s="77">
        <f>O20+O26+O32+O36+O40</f>
        <v>15101.4</v>
      </c>
      <c r="P42" s="76"/>
    </row>
    <row r="43" ht="13.5" thickTop="1">
      <c r="C43" s="66"/>
    </row>
    <row r="44" ht="12.75">
      <c r="C44" s="66"/>
    </row>
    <row r="45" ht="12.75">
      <c r="C45" s="66"/>
    </row>
    <row r="46" ht="12.75">
      <c r="C46" s="66"/>
    </row>
    <row r="47" ht="12.75">
      <c r="C47" s="66"/>
    </row>
    <row r="48" ht="12.75">
      <c r="C48" s="66"/>
    </row>
    <row r="49" ht="12.75">
      <c r="C49" s="66"/>
    </row>
    <row r="50" ht="12.75">
      <c r="C50" s="66"/>
    </row>
  </sheetData>
  <sheetProtection/>
  <printOptions horizontalCentered="1"/>
  <pageMargins left="0.75" right="0.75" top="1" bottom="1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33.8515625" style="0" customWidth="1"/>
    <col min="2" max="2" width="7.57421875" style="0" customWidth="1"/>
    <col min="8" max="8" width="10.7109375" style="0" bestFit="1" customWidth="1"/>
    <col min="15" max="15" width="10.28125" style="0" customWidth="1"/>
  </cols>
  <sheetData>
    <row r="2" spans="4:6" ht="22.5">
      <c r="D2" s="1" t="s">
        <v>6</v>
      </c>
      <c r="E2" s="1"/>
      <c r="F2" s="1"/>
    </row>
    <row r="3" spans="4:6" ht="15.75">
      <c r="D3" s="2" t="s">
        <v>24</v>
      </c>
      <c r="E3" s="2"/>
      <c r="F3" s="2"/>
    </row>
    <row r="4" spans="4:6" ht="15.75">
      <c r="D4" s="2" t="s">
        <v>81</v>
      </c>
      <c r="E4" s="2"/>
      <c r="F4" s="2"/>
    </row>
    <row r="5" spans="4:6" ht="15.75">
      <c r="D5" s="2"/>
      <c r="E5" s="2"/>
      <c r="F5" s="2"/>
    </row>
    <row r="6" spans="4:6" ht="15.75">
      <c r="D6" s="2"/>
      <c r="E6" s="2"/>
      <c r="F6" s="2"/>
    </row>
    <row r="7" ht="13.5" thickBot="1"/>
    <row r="8" spans="1:16" ht="13.5" thickTop="1">
      <c r="A8" s="2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5"/>
    </row>
    <row r="9" spans="1:16" ht="15.75">
      <c r="A9" s="29" t="s">
        <v>0</v>
      </c>
      <c r="B9" s="6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 t="s">
        <v>1</v>
      </c>
      <c r="P9" s="16"/>
    </row>
    <row r="10" spans="1:16" ht="12.75">
      <c r="A10" s="19"/>
      <c r="B10" s="9"/>
      <c r="C10" s="54"/>
      <c r="D10" s="54"/>
      <c r="E10" s="54" t="s">
        <v>7</v>
      </c>
      <c r="F10" s="54"/>
      <c r="G10" s="54"/>
      <c r="H10" s="54" t="s">
        <v>8</v>
      </c>
      <c r="I10" s="54"/>
      <c r="J10" s="54"/>
      <c r="K10" s="54" t="s">
        <v>9</v>
      </c>
      <c r="L10" s="54"/>
      <c r="M10" s="54" t="s">
        <v>10</v>
      </c>
      <c r="N10" s="54"/>
      <c r="O10" s="54"/>
      <c r="P10" s="19"/>
    </row>
    <row r="11" spans="1:16" ht="12.75">
      <c r="A11" s="56" t="s">
        <v>52</v>
      </c>
      <c r="B11" s="10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1"/>
      <c r="P11" s="24"/>
    </row>
    <row r="12" spans="1:16" ht="12.75">
      <c r="A12" s="17" t="s">
        <v>19</v>
      </c>
      <c r="B12" s="1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4"/>
    </row>
    <row r="13" spans="1:16" ht="12.75">
      <c r="A13" s="19" t="s">
        <v>53</v>
      </c>
      <c r="B13" s="9"/>
      <c r="C13" s="22"/>
      <c r="D13" s="22"/>
      <c r="E13" s="22">
        <v>360</v>
      </c>
      <c r="F13" s="22"/>
      <c r="G13" s="22"/>
      <c r="H13" s="22">
        <v>360</v>
      </c>
      <c r="I13" s="22"/>
      <c r="J13" s="22"/>
      <c r="K13" s="22">
        <v>360</v>
      </c>
      <c r="L13" s="22"/>
      <c r="M13" s="22">
        <v>360</v>
      </c>
      <c r="N13" s="22"/>
      <c r="O13" s="22">
        <f>E13+H13+K13+M13</f>
        <v>1440</v>
      </c>
      <c r="P13" s="25"/>
    </row>
    <row r="14" spans="1:16" ht="12.75">
      <c r="A14" s="19"/>
      <c r="B14" s="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5"/>
      <c r="P14" s="93"/>
    </row>
    <row r="15" spans="1:16" ht="12.75">
      <c r="A15" s="17"/>
      <c r="B15" s="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4"/>
    </row>
    <row r="16" spans="1:16" ht="12.75">
      <c r="A16" s="19" t="s">
        <v>59</v>
      </c>
      <c r="B16" s="9"/>
      <c r="C16" s="22"/>
      <c r="D16" s="22"/>
      <c r="E16" s="22">
        <v>150</v>
      </c>
      <c r="F16" s="22"/>
      <c r="G16" s="22"/>
      <c r="H16" s="22"/>
      <c r="I16" s="22"/>
      <c r="J16" s="22"/>
      <c r="K16" s="22">
        <v>150</v>
      </c>
      <c r="L16" s="22"/>
      <c r="M16" s="22"/>
      <c r="N16" s="22"/>
      <c r="O16" s="22">
        <v>300</v>
      </c>
      <c r="P16" s="25"/>
    </row>
    <row r="17" spans="1:16" ht="12.75">
      <c r="A17" s="17"/>
      <c r="B17" s="1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4"/>
    </row>
    <row r="18" spans="1:16" ht="12.75">
      <c r="A18" s="19" t="s">
        <v>54</v>
      </c>
      <c r="B18" s="9"/>
      <c r="C18" s="22"/>
      <c r="D18" s="22"/>
      <c r="E18" s="22">
        <v>75</v>
      </c>
      <c r="F18" s="22"/>
      <c r="G18" s="22"/>
      <c r="H18" s="22">
        <v>75</v>
      </c>
      <c r="I18" s="22"/>
      <c r="J18" s="22"/>
      <c r="K18" s="22">
        <v>75</v>
      </c>
      <c r="L18" s="22"/>
      <c r="M18" s="22"/>
      <c r="N18" s="22"/>
      <c r="O18" s="22">
        <f>75*3</f>
        <v>225</v>
      </c>
      <c r="P18" s="25"/>
    </row>
    <row r="19" spans="1:16" ht="12.75">
      <c r="A19" s="17"/>
      <c r="B19" s="1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4"/>
    </row>
    <row r="20" spans="1:16" ht="12.75">
      <c r="A20" s="19" t="s">
        <v>55</v>
      </c>
      <c r="B20" s="9"/>
      <c r="C20" s="22"/>
      <c r="D20" s="22"/>
      <c r="E20" s="22"/>
      <c r="F20" s="22"/>
      <c r="G20" s="22"/>
      <c r="H20" s="22"/>
      <c r="I20" s="22"/>
      <c r="J20" s="22"/>
      <c r="K20" s="22">
        <v>1750</v>
      </c>
      <c r="L20" s="22"/>
      <c r="M20" s="22">
        <v>1750</v>
      </c>
      <c r="N20" s="22"/>
      <c r="O20" s="22">
        <v>3500</v>
      </c>
      <c r="P20" s="25"/>
    </row>
    <row r="21" spans="1:16" ht="12.75">
      <c r="A21" s="17"/>
      <c r="B21" s="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4"/>
    </row>
    <row r="22" spans="1:16" ht="12.75">
      <c r="A22" s="19" t="s">
        <v>56</v>
      </c>
      <c r="B22" s="9"/>
      <c r="C22" s="22"/>
      <c r="D22" s="22"/>
      <c r="E22" s="22">
        <v>25</v>
      </c>
      <c r="F22" s="22"/>
      <c r="G22" s="22"/>
      <c r="H22" s="22">
        <v>25</v>
      </c>
      <c r="I22" s="22"/>
      <c r="J22" s="22"/>
      <c r="K22" s="22">
        <v>25</v>
      </c>
      <c r="L22" s="22"/>
      <c r="M22" s="22">
        <v>25</v>
      </c>
      <c r="N22" s="22"/>
      <c r="O22" s="22">
        <v>100</v>
      </c>
      <c r="P22" s="25"/>
    </row>
    <row r="23" spans="1:16" ht="12.75">
      <c r="A23" s="17"/>
      <c r="B23" s="1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4"/>
    </row>
    <row r="24" spans="1:16" ht="12.75">
      <c r="A24" s="19" t="s">
        <v>57</v>
      </c>
      <c r="B24" s="9"/>
      <c r="C24" s="22"/>
      <c r="D24" s="22"/>
      <c r="E24" s="22">
        <v>75</v>
      </c>
      <c r="F24" s="22"/>
      <c r="G24" s="22"/>
      <c r="H24" s="22">
        <v>75</v>
      </c>
      <c r="I24" s="22"/>
      <c r="J24" s="22"/>
      <c r="K24" s="22">
        <v>75</v>
      </c>
      <c r="L24" s="22"/>
      <c r="M24" s="22">
        <v>75</v>
      </c>
      <c r="N24" s="22"/>
      <c r="O24" s="22">
        <v>300</v>
      </c>
      <c r="P24" s="25"/>
    </row>
    <row r="25" spans="1:16" ht="12.75">
      <c r="A25" s="17"/>
      <c r="B25" s="1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4"/>
    </row>
    <row r="26" spans="1:16" ht="12.75">
      <c r="A26" s="61" t="s">
        <v>58</v>
      </c>
      <c r="B26" s="62"/>
      <c r="C26" s="64"/>
      <c r="D26" s="64"/>
      <c r="E26" s="64">
        <f>SUM(E13:E24)</f>
        <v>685</v>
      </c>
      <c r="F26" s="64"/>
      <c r="G26" s="64"/>
      <c r="H26" s="64">
        <f>SUM(H13:H24)</f>
        <v>535</v>
      </c>
      <c r="I26" s="64"/>
      <c r="J26" s="64"/>
      <c r="K26" s="64">
        <f>SUM(K13:K24)</f>
        <v>2435</v>
      </c>
      <c r="L26" s="64"/>
      <c r="M26" s="64">
        <f>SUM(M13:M24)</f>
        <v>2210</v>
      </c>
      <c r="N26" s="64"/>
      <c r="O26" s="64">
        <f>SUM(O13:O24)</f>
        <v>5865</v>
      </c>
      <c r="P26" s="70"/>
    </row>
    <row r="31" ht="12.75">
      <c r="H31" s="23"/>
    </row>
  </sheetData>
  <sheetProtection/>
  <printOptions horizontalCentered="1"/>
  <pageMargins left="0.75" right="0.75" top="1" bottom="1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42"/>
  <sheetViews>
    <sheetView zoomScalePageLayoutView="0" workbookViewId="0" topLeftCell="A16">
      <selection activeCell="E13" sqref="E13"/>
    </sheetView>
  </sheetViews>
  <sheetFormatPr defaultColWidth="9.140625" defaultRowHeight="12.75"/>
  <cols>
    <col min="1" max="1" width="17.140625" style="0" customWidth="1"/>
    <col min="2" max="2" width="2.7109375" style="0" customWidth="1"/>
    <col min="5" max="5" width="9.7109375" style="0" bestFit="1" customWidth="1"/>
    <col min="8" max="8" width="9.7109375" style="0" bestFit="1" customWidth="1"/>
    <col min="9" max="9" width="10.28125" style="0" bestFit="1" customWidth="1"/>
    <col min="11" max="11" width="9.7109375" style="0" bestFit="1" customWidth="1"/>
    <col min="14" max="14" width="9.7109375" style="0" bestFit="1" customWidth="1"/>
    <col min="15" max="15" width="11.8515625" style="0" customWidth="1"/>
  </cols>
  <sheetData>
    <row r="2" spans="4:6" ht="22.5">
      <c r="D2" s="1" t="s">
        <v>6</v>
      </c>
      <c r="E2" s="1"/>
      <c r="F2" s="1"/>
    </row>
    <row r="3" spans="4:6" ht="15.75">
      <c r="D3" s="2" t="s">
        <v>4</v>
      </c>
      <c r="E3" s="2"/>
      <c r="F3" s="2"/>
    </row>
    <row r="4" spans="4:9" ht="18">
      <c r="D4" s="2" t="s">
        <v>88</v>
      </c>
      <c r="E4" s="2"/>
      <c r="F4" s="52"/>
      <c r="G4" s="53"/>
      <c r="H4" s="53"/>
      <c r="I4" s="53"/>
    </row>
    <row r="5" spans="4:6" ht="15.75">
      <c r="D5" s="2"/>
      <c r="E5" s="2"/>
      <c r="F5" s="2"/>
    </row>
    <row r="6" spans="4:6" ht="15.75">
      <c r="D6" s="2"/>
      <c r="E6" s="2"/>
      <c r="F6" s="2"/>
    </row>
    <row r="7" ht="13.5" thickBot="1"/>
    <row r="8" spans="1:16" ht="14.25" thickBot="1" thickTop="1">
      <c r="A8" s="2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0"/>
    </row>
    <row r="9" spans="1:16" ht="15.75">
      <c r="A9" s="4" t="s">
        <v>0</v>
      </c>
      <c r="B9" s="6"/>
      <c r="C9" s="13"/>
      <c r="D9" s="16"/>
      <c r="E9" s="16" t="s">
        <v>7</v>
      </c>
      <c r="F9" s="16"/>
      <c r="G9" s="16"/>
      <c r="H9" s="16" t="s">
        <v>8</v>
      </c>
      <c r="I9" s="16"/>
      <c r="J9" s="16"/>
      <c r="K9" s="16" t="s">
        <v>9</v>
      </c>
      <c r="L9" s="16"/>
      <c r="M9" s="16"/>
      <c r="N9" s="16" t="s">
        <v>10</v>
      </c>
      <c r="O9" s="16" t="s">
        <v>1</v>
      </c>
      <c r="P9" s="46"/>
    </row>
    <row r="10" spans="1:16" ht="12.75">
      <c r="A10" s="3"/>
      <c r="B10" s="6"/>
      <c r="C10" s="14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49"/>
    </row>
    <row r="11" spans="1:16" ht="13.5" thickBot="1">
      <c r="A11" s="7"/>
      <c r="B11" s="5"/>
      <c r="C11" s="15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51"/>
    </row>
    <row r="12" spans="1:16" ht="12.75">
      <c r="A12" s="3"/>
      <c r="B12" s="6"/>
      <c r="C12" s="21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49"/>
    </row>
    <row r="13" spans="1:16" ht="12.75">
      <c r="A13" s="3" t="s">
        <v>12</v>
      </c>
      <c r="B13" s="6"/>
      <c r="C13" s="21"/>
      <c r="D13" s="24"/>
      <c r="E13" s="24">
        <v>8450</v>
      </c>
      <c r="F13" s="24"/>
      <c r="G13" s="24"/>
      <c r="H13" s="24">
        <v>8450</v>
      </c>
      <c r="I13" s="24"/>
      <c r="J13" s="24"/>
      <c r="K13" s="24">
        <v>8450</v>
      </c>
      <c r="L13" s="24"/>
      <c r="M13" s="24"/>
      <c r="N13" s="24">
        <v>8450</v>
      </c>
      <c r="O13" s="24">
        <f>SUM(E13:N13)</f>
        <v>33800</v>
      </c>
      <c r="P13" s="49"/>
    </row>
    <row r="14" spans="1:16" ht="12.75">
      <c r="A14" s="47"/>
      <c r="B14" s="9"/>
      <c r="C14" s="2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19"/>
    </row>
    <row r="15" spans="1:16" ht="12.75">
      <c r="A15" s="48"/>
      <c r="B15" s="10"/>
      <c r="C15" s="21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49"/>
    </row>
    <row r="16" spans="1:16" ht="12.75">
      <c r="A16" s="48" t="s">
        <v>13</v>
      </c>
      <c r="B16" s="6"/>
      <c r="C16" s="21"/>
      <c r="D16" s="24"/>
      <c r="E16" s="24">
        <v>6337</v>
      </c>
      <c r="F16" s="24"/>
      <c r="G16" s="24"/>
      <c r="H16" s="24">
        <v>6338</v>
      </c>
      <c r="I16" s="24"/>
      <c r="J16" s="24"/>
      <c r="K16" s="24">
        <v>6337</v>
      </c>
      <c r="L16" s="24"/>
      <c r="M16" s="24"/>
      <c r="N16" s="24">
        <v>6338</v>
      </c>
      <c r="O16" s="24">
        <f>E16+H16+K16+N16</f>
        <v>25350</v>
      </c>
      <c r="P16" s="49"/>
    </row>
    <row r="17" spans="1:16" ht="12.75">
      <c r="A17" s="47"/>
      <c r="B17" s="9"/>
      <c r="C17" s="22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19"/>
    </row>
    <row r="18" spans="1:16" ht="12.75">
      <c r="A18" s="48"/>
      <c r="B18" s="10"/>
      <c r="C18" s="21"/>
      <c r="D18" s="24"/>
      <c r="E18" s="24"/>
      <c r="F18" s="24"/>
      <c r="G18" s="24"/>
      <c r="H18" s="24"/>
      <c r="I18" s="26"/>
      <c r="J18" s="24"/>
      <c r="K18" s="24"/>
      <c r="L18" s="24"/>
      <c r="M18" s="24"/>
      <c r="N18" s="24"/>
      <c r="O18" s="24"/>
      <c r="P18" s="49"/>
    </row>
    <row r="19" spans="1:16" ht="12.75">
      <c r="A19" s="48" t="s">
        <v>14</v>
      </c>
      <c r="B19" s="6"/>
      <c r="C19" s="21"/>
      <c r="D19" s="24"/>
      <c r="E19" s="24">
        <v>270</v>
      </c>
      <c r="F19" s="24"/>
      <c r="G19" s="24"/>
      <c r="H19" s="24">
        <v>270</v>
      </c>
      <c r="I19" s="24"/>
      <c r="J19" s="24"/>
      <c r="K19" s="24">
        <v>270</v>
      </c>
      <c r="L19" s="24"/>
      <c r="M19" s="24"/>
      <c r="N19" s="24">
        <v>270</v>
      </c>
      <c r="O19" s="24">
        <f>SUM(E19:N19)</f>
        <v>1080</v>
      </c>
      <c r="P19" s="49"/>
    </row>
    <row r="20" spans="1:16" ht="12.75">
      <c r="A20" s="47"/>
      <c r="B20" s="9"/>
      <c r="C20" s="22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19"/>
    </row>
    <row r="21" spans="1:16" ht="12.75">
      <c r="A21" s="48"/>
      <c r="B21" s="6"/>
      <c r="C21" s="21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49"/>
    </row>
    <row r="22" spans="1:16" ht="12.75">
      <c r="A22" s="48" t="s">
        <v>15</v>
      </c>
      <c r="B22" s="6"/>
      <c r="C22" s="21"/>
      <c r="D22" s="24"/>
      <c r="E22" s="24">
        <v>6000</v>
      </c>
      <c r="F22" s="24"/>
      <c r="G22" s="24"/>
      <c r="H22" s="24"/>
      <c r="I22" s="24"/>
      <c r="J22" s="24"/>
      <c r="K22" s="24"/>
      <c r="L22" s="24"/>
      <c r="M22" s="24"/>
      <c r="N22" s="24">
        <v>500</v>
      </c>
      <c r="O22" s="24">
        <f>SUM(E22:N22)</f>
        <v>6500</v>
      </c>
      <c r="P22" s="49"/>
    </row>
    <row r="23" spans="1:16" ht="12.75">
      <c r="A23" s="47"/>
      <c r="B23" s="9"/>
      <c r="C23" s="2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9"/>
    </row>
    <row r="24" spans="1:16" ht="12.75">
      <c r="A24" s="48"/>
      <c r="B24" s="6"/>
      <c r="C24" s="21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49"/>
    </row>
    <row r="25" spans="1:16" ht="12.75">
      <c r="A25" s="48" t="s">
        <v>17</v>
      </c>
      <c r="B25" s="6"/>
      <c r="C25" s="21"/>
      <c r="D25" s="24"/>
      <c r="E25" s="24">
        <v>1000</v>
      </c>
      <c r="F25" s="24"/>
      <c r="G25" s="24"/>
      <c r="H25" s="24"/>
      <c r="I25" s="24"/>
      <c r="J25" s="24"/>
      <c r="K25" s="24"/>
      <c r="L25" s="24"/>
      <c r="M25" s="24"/>
      <c r="N25" s="24">
        <v>0</v>
      </c>
      <c r="O25" s="24">
        <f>SUM(E25:N25)</f>
        <v>1000</v>
      </c>
      <c r="P25" s="49"/>
    </row>
    <row r="26" spans="1:16" ht="12.75">
      <c r="A26" s="47"/>
      <c r="B26" s="9"/>
      <c r="C26" s="22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19"/>
    </row>
    <row r="27" spans="1:16" ht="12.75">
      <c r="A27" s="48"/>
      <c r="B27" s="6"/>
      <c r="C27" s="21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49"/>
    </row>
    <row r="28" spans="1:16" ht="12.75">
      <c r="A28" s="48" t="s">
        <v>16</v>
      </c>
      <c r="B28" s="6"/>
      <c r="C28" s="21"/>
      <c r="D28" s="24"/>
      <c r="E28" s="24">
        <v>25</v>
      </c>
      <c r="F28" s="24"/>
      <c r="G28" s="24"/>
      <c r="H28" s="24">
        <v>25</v>
      </c>
      <c r="I28" s="24"/>
      <c r="J28" s="24"/>
      <c r="K28" s="24">
        <v>25</v>
      </c>
      <c r="L28" s="24"/>
      <c r="M28" s="24"/>
      <c r="N28" s="24">
        <v>25</v>
      </c>
      <c r="O28" s="24">
        <f>SUM(E28:N28)</f>
        <v>100</v>
      </c>
      <c r="P28" s="49"/>
    </row>
    <row r="29" spans="1:16" ht="12.75">
      <c r="A29" s="47"/>
      <c r="B29" s="9"/>
      <c r="C29" s="2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92"/>
    </row>
    <row r="30" spans="1:16" ht="12.75">
      <c r="A30" s="48" t="s">
        <v>85</v>
      </c>
      <c r="B30" s="6"/>
      <c r="C30" s="2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49"/>
    </row>
    <row r="31" spans="1:16" ht="12.75">
      <c r="A31" s="48" t="s">
        <v>86</v>
      </c>
      <c r="B31" s="6"/>
      <c r="C31" s="21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49"/>
    </row>
    <row r="32" spans="1:16" ht="12.75">
      <c r="A32" s="47" t="s">
        <v>87</v>
      </c>
      <c r="B32" s="9"/>
      <c r="C32" s="22"/>
      <c r="D32" s="25"/>
      <c r="E32" s="25">
        <v>1500</v>
      </c>
      <c r="F32" s="25"/>
      <c r="G32" s="25"/>
      <c r="H32" s="25"/>
      <c r="I32" s="25"/>
      <c r="J32" s="25"/>
      <c r="K32" s="25"/>
      <c r="L32" s="25"/>
      <c r="M32" s="25"/>
      <c r="N32" s="25"/>
      <c r="O32" s="25">
        <f>SUM(E32:N32)</f>
        <v>1500</v>
      </c>
      <c r="P32" s="92"/>
    </row>
    <row r="33" spans="1:16" ht="12.75">
      <c r="A33" s="48"/>
      <c r="B33" s="6"/>
      <c r="C33" s="21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49"/>
    </row>
    <row r="34" spans="1:16" ht="12.75">
      <c r="A34" s="48"/>
      <c r="B34" s="6"/>
      <c r="C34" s="21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49"/>
    </row>
    <row r="35" spans="1:16" ht="12.75">
      <c r="A35" s="47" t="s">
        <v>1</v>
      </c>
      <c r="B35" s="9"/>
      <c r="C35" s="22"/>
      <c r="D35" s="25"/>
      <c r="E35" s="25">
        <f>SUM(E13:E32)</f>
        <v>23582</v>
      </c>
      <c r="F35" s="25"/>
      <c r="G35" s="25"/>
      <c r="H35" s="25">
        <f>SUM(H13:H32)</f>
        <v>15083</v>
      </c>
      <c r="I35" s="25"/>
      <c r="J35" s="25"/>
      <c r="K35" s="25">
        <f>SUM(K13:K32)</f>
        <v>15082</v>
      </c>
      <c r="L35" s="25"/>
      <c r="M35" s="25"/>
      <c r="N35" s="25">
        <f>SUM(N13:N32)</f>
        <v>15583</v>
      </c>
      <c r="O35" s="25">
        <f>SUM(O13:O32)</f>
        <v>69330</v>
      </c>
      <c r="P35" s="19"/>
    </row>
    <row r="36" spans="1:18" ht="13.5" thickBot="1">
      <c r="A36" s="12"/>
      <c r="B36" s="1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51"/>
      <c r="Q36" s="44"/>
      <c r="R36" s="44"/>
    </row>
    <row r="37" ht="12.75">
      <c r="R37" s="44"/>
    </row>
    <row r="40" spans="8:9" ht="12.75">
      <c r="H40" s="23"/>
      <c r="I40" s="23"/>
    </row>
    <row r="41" ht="12.75">
      <c r="I41" s="23"/>
    </row>
    <row r="42" ht="12.75">
      <c r="I42" s="23"/>
    </row>
  </sheetData>
  <sheetProtection/>
  <printOptions horizontalCentered="1"/>
  <pageMargins left="0.75" right="0.75" top="1" bottom="1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61"/>
  <sheetViews>
    <sheetView tabSelected="1" zoomScalePageLayoutView="0" workbookViewId="0" topLeftCell="B10">
      <selection activeCell="E14" sqref="E14"/>
    </sheetView>
  </sheetViews>
  <sheetFormatPr defaultColWidth="9.140625" defaultRowHeight="12.75"/>
  <cols>
    <col min="1" max="1" width="23.421875" style="0" customWidth="1"/>
    <col min="2" max="2" width="3.28125" style="0" customWidth="1"/>
    <col min="3" max="3" width="9.7109375" style="0" customWidth="1"/>
    <col min="4" max="4" width="8.140625" style="0" customWidth="1"/>
    <col min="5" max="5" width="11.28125" style="0" customWidth="1"/>
    <col min="8" max="8" width="9.7109375" style="0" bestFit="1" customWidth="1"/>
    <col min="11" max="13" width="9.7109375" style="0" bestFit="1" customWidth="1"/>
    <col min="14" max="14" width="11.00390625" style="0" customWidth="1"/>
    <col min="15" max="15" width="10.57421875" style="0" customWidth="1"/>
  </cols>
  <sheetData>
    <row r="2" spans="4:6" ht="22.5">
      <c r="D2" s="1" t="s">
        <v>6</v>
      </c>
      <c r="E2" s="1"/>
      <c r="F2" s="1"/>
    </row>
    <row r="3" spans="4:6" ht="15.75">
      <c r="D3" s="2" t="s">
        <v>5</v>
      </c>
      <c r="E3" s="2"/>
      <c r="F3" s="2"/>
    </row>
    <row r="4" spans="4:6" ht="15.75">
      <c r="D4" s="2" t="s">
        <v>89</v>
      </c>
      <c r="E4" s="2"/>
      <c r="F4" s="2"/>
    </row>
    <row r="5" spans="4:6" ht="15.75">
      <c r="D5" s="2"/>
      <c r="E5" s="2"/>
      <c r="F5" s="2"/>
    </row>
    <row r="6" ht="13.5" thickBot="1"/>
    <row r="7" spans="1:15" ht="13.5" thickTop="1">
      <c r="A7" s="2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.75">
      <c r="A8" s="29" t="s">
        <v>0</v>
      </c>
      <c r="B8" s="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38"/>
    </row>
    <row r="9" spans="1:15" ht="12.75">
      <c r="A9" s="19"/>
      <c r="B9" s="9"/>
      <c r="C9" s="19"/>
      <c r="D9" s="19"/>
      <c r="E9" s="19" t="s">
        <v>7</v>
      </c>
      <c r="F9" s="19"/>
      <c r="G9" s="19"/>
      <c r="H9" s="19" t="s">
        <v>8</v>
      </c>
      <c r="I9" s="19"/>
      <c r="J9" s="19"/>
      <c r="K9" s="19" t="s">
        <v>9</v>
      </c>
      <c r="L9" s="19"/>
      <c r="M9" s="19"/>
      <c r="N9" s="19" t="s">
        <v>10</v>
      </c>
      <c r="O9" s="41" t="s">
        <v>1</v>
      </c>
    </row>
    <row r="10" spans="1:15" ht="12.75">
      <c r="A10" s="17"/>
      <c r="B10" s="10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9"/>
    </row>
    <row r="11" spans="1:15" ht="12.75">
      <c r="A11" s="19" t="s">
        <v>2</v>
      </c>
      <c r="B11" s="9"/>
      <c r="C11" s="25"/>
      <c r="D11" s="25"/>
      <c r="E11" s="25">
        <v>28040.43</v>
      </c>
      <c r="F11" s="25"/>
      <c r="G11" s="25"/>
      <c r="H11" s="25">
        <f>E43</f>
        <v>28230.08</v>
      </c>
      <c r="I11" s="25"/>
      <c r="J11" s="25"/>
      <c r="K11" s="25">
        <f>H43</f>
        <v>36502.73</v>
      </c>
      <c r="L11" s="25"/>
      <c r="M11" s="25"/>
      <c r="N11" s="25">
        <f>K43</f>
        <v>45374.380000000005</v>
      </c>
      <c r="O11" s="40"/>
    </row>
    <row r="12" spans="1:15" ht="12.75">
      <c r="A12" s="17"/>
      <c r="B12" s="10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9"/>
    </row>
    <row r="13" spans="1:15" ht="12.75">
      <c r="A13" s="33" t="s">
        <v>60</v>
      </c>
      <c r="B13" s="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41"/>
    </row>
    <row r="14" spans="1:15" ht="12.75">
      <c r="A14" s="18" t="s">
        <v>61</v>
      </c>
      <c r="B14" s="5"/>
      <c r="C14" s="18"/>
      <c r="D14" s="18"/>
      <c r="E14" s="34">
        <v>8450</v>
      </c>
      <c r="F14" s="34"/>
      <c r="G14" s="34"/>
      <c r="H14" s="34">
        <v>8450</v>
      </c>
      <c r="I14" s="34"/>
      <c r="J14" s="34"/>
      <c r="K14" s="34">
        <v>8450</v>
      </c>
      <c r="L14" s="34"/>
      <c r="M14" s="34"/>
      <c r="N14" s="34">
        <v>8450</v>
      </c>
      <c r="O14" s="43">
        <f aca="true" t="shared" si="0" ref="O14:O21">SUM(E14:N14)</f>
        <v>33800</v>
      </c>
    </row>
    <row r="15" spans="1:15" ht="12.75">
      <c r="A15" s="8" t="s">
        <v>62</v>
      </c>
      <c r="B15" s="9"/>
      <c r="C15" s="25"/>
      <c r="D15" s="25"/>
      <c r="E15" s="25">
        <v>6337</v>
      </c>
      <c r="F15" s="25"/>
      <c r="G15" s="25"/>
      <c r="H15" s="25">
        <v>6338</v>
      </c>
      <c r="I15" s="25"/>
      <c r="J15" s="25"/>
      <c r="K15" s="25">
        <v>6337</v>
      </c>
      <c r="L15" s="25"/>
      <c r="M15" s="25"/>
      <c r="N15" s="34">
        <v>6338</v>
      </c>
      <c r="O15" s="43">
        <f t="shared" si="0"/>
        <v>25350</v>
      </c>
    </row>
    <row r="16" spans="1:15" ht="12.75">
      <c r="A16" s="8" t="s">
        <v>63</v>
      </c>
      <c r="B16" s="9"/>
      <c r="C16" s="25"/>
      <c r="D16" s="25"/>
      <c r="E16" s="25">
        <v>270</v>
      </c>
      <c r="F16" s="25"/>
      <c r="G16" s="25"/>
      <c r="H16" s="25">
        <v>270</v>
      </c>
      <c r="I16" s="25"/>
      <c r="J16" s="25"/>
      <c r="K16" s="25">
        <v>270</v>
      </c>
      <c r="L16" s="25"/>
      <c r="M16" s="25"/>
      <c r="N16" s="34">
        <v>270</v>
      </c>
      <c r="O16" s="43">
        <f t="shared" si="0"/>
        <v>1080</v>
      </c>
    </row>
    <row r="17" spans="1:15" ht="12.75">
      <c r="A17" s="8" t="s">
        <v>64</v>
      </c>
      <c r="B17" s="9"/>
      <c r="C17" s="25"/>
      <c r="D17" s="25"/>
      <c r="E17" s="25">
        <v>6000</v>
      </c>
      <c r="F17" s="25"/>
      <c r="G17" s="25"/>
      <c r="H17" s="25"/>
      <c r="I17" s="25"/>
      <c r="J17" s="25"/>
      <c r="K17" s="25"/>
      <c r="L17" s="25"/>
      <c r="M17" s="25"/>
      <c r="N17" s="34">
        <v>500</v>
      </c>
      <c r="O17" s="43">
        <f t="shared" si="0"/>
        <v>6500</v>
      </c>
    </row>
    <row r="18" spans="1:15" ht="12.75">
      <c r="A18" s="8" t="s">
        <v>65</v>
      </c>
      <c r="B18" s="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34">
        <v>1500</v>
      </c>
      <c r="O18" s="43">
        <f t="shared" si="0"/>
        <v>1500</v>
      </c>
    </row>
    <row r="19" spans="1:15" ht="12.75">
      <c r="A19" s="8" t="s">
        <v>66</v>
      </c>
      <c r="B19" s="9"/>
      <c r="C19" s="25"/>
      <c r="D19" s="25"/>
      <c r="E19" s="25">
        <v>25</v>
      </c>
      <c r="F19" s="25"/>
      <c r="G19" s="25"/>
      <c r="H19" s="25">
        <v>25</v>
      </c>
      <c r="I19" s="25"/>
      <c r="J19" s="25"/>
      <c r="K19" s="25">
        <v>25</v>
      </c>
      <c r="L19" s="25"/>
      <c r="M19" s="25"/>
      <c r="N19" s="34">
        <v>25</v>
      </c>
      <c r="O19" s="43">
        <f t="shared" si="0"/>
        <v>100</v>
      </c>
    </row>
    <row r="20" spans="1:15" ht="12.75">
      <c r="A20" s="90" t="s">
        <v>90</v>
      </c>
      <c r="B20" s="9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34"/>
      <c r="O20" s="43"/>
    </row>
    <row r="21" spans="1:15" ht="12.75">
      <c r="A21" s="90" t="s">
        <v>91</v>
      </c>
      <c r="B21" s="9"/>
      <c r="C21" s="25"/>
      <c r="D21" s="25"/>
      <c r="E21" s="25">
        <v>1000</v>
      </c>
      <c r="F21" s="25"/>
      <c r="G21" s="25"/>
      <c r="H21" s="25"/>
      <c r="I21" s="25"/>
      <c r="J21" s="25"/>
      <c r="K21" s="25"/>
      <c r="L21" s="25"/>
      <c r="M21" s="25"/>
      <c r="N21" s="34"/>
      <c r="O21" s="43">
        <f t="shared" si="0"/>
        <v>1000</v>
      </c>
    </row>
    <row r="22" spans="1:15" ht="12.75">
      <c r="A22" s="8"/>
      <c r="B22" s="9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34"/>
      <c r="O22" s="43"/>
    </row>
    <row r="23" spans="1:15" ht="12.75">
      <c r="A23" s="19" t="s">
        <v>67</v>
      </c>
      <c r="B23" s="9"/>
      <c r="C23" s="25"/>
      <c r="D23" s="25"/>
      <c r="E23" s="25">
        <f>SUM(E11:E21)</f>
        <v>50122.43</v>
      </c>
      <c r="F23" s="25"/>
      <c r="G23" s="25"/>
      <c r="H23" s="25">
        <f>SUM(H11:H21)</f>
        <v>43313.08</v>
      </c>
      <c r="I23" s="25"/>
      <c r="J23" s="25"/>
      <c r="K23" s="25">
        <f>SUM(K11:K21)</f>
        <v>51584.73</v>
      </c>
      <c r="L23" s="25"/>
      <c r="M23" s="25"/>
      <c r="N23" s="25">
        <f>SUM(N11:N21)</f>
        <v>62457.380000000005</v>
      </c>
      <c r="O23" s="43">
        <f>SUM(O14:O22)</f>
        <v>69330</v>
      </c>
    </row>
    <row r="24" spans="1:15" ht="12.75">
      <c r="A24" s="19"/>
      <c r="B24" s="9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43"/>
    </row>
    <row r="25" spans="1:15" ht="12.75">
      <c r="A25" s="83" t="s">
        <v>3</v>
      </c>
      <c r="B25" s="5"/>
      <c r="C25" s="18"/>
      <c r="D25" s="18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43"/>
    </row>
    <row r="26" spans="1:15" ht="12.75">
      <c r="A26" s="84" t="s">
        <v>68</v>
      </c>
      <c r="B26" s="9"/>
      <c r="C26" s="19"/>
      <c r="D26" s="19"/>
      <c r="E26" s="25">
        <v>2351.37</v>
      </c>
      <c r="F26" s="25"/>
      <c r="G26" s="25"/>
      <c r="H26" s="25">
        <v>2351.37</v>
      </c>
      <c r="I26" s="25"/>
      <c r="J26" s="25"/>
      <c r="K26" s="25">
        <v>2351.37</v>
      </c>
      <c r="L26" s="25"/>
      <c r="M26" s="25"/>
      <c r="N26" s="34">
        <v>2351.37</v>
      </c>
      <c r="O26" s="43">
        <f>SUM(E26:N26)</f>
        <v>9405.48</v>
      </c>
    </row>
    <row r="27" spans="1:15" ht="12.75">
      <c r="A27" s="18" t="s">
        <v>69</v>
      </c>
      <c r="B27" s="5"/>
      <c r="C27" s="18"/>
      <c r="D27" s="18"/>
      <c r="E27" s="34">
        <v>202.8</v>
      </c>
      <c r="F27" s="34"/>
      <c r="G27" s="34"/>
      <c r="H27" s="34">
        <v>202.8</v>
      </c>
      <c r="I27" s="34"/>
      <c r="J27" s="34"/>
      <c r="K27" s="34">
        <v>202.8</v>
      </c>
      <c r="L27" s="34"/>
      <c r="M27" s="34"/>
      <c r="N27" s="34">
        <v>202.8</v>
      </c>
      <c r="O27" s="43">
        <f>SUM(E27:N27)</f>
        <v>811.2</v>
      </c>
    </row>
    <row r="28" spans="1:15" ht="12.75">
      <c r="A28" s="19" t="s">
        <v>70</v>
      </c>
      <c r="B28" s="9"/>
      <c r="C28" s="25"/>
      <c r="D28" s="25"/>
      <c r="E28" s="25">
        <v>723.12</v>
      </c>
      <c r="F28" s="25"/>
      <c r="G28" s="25"/>
      <c r="H28" s="25">
        <v>723.12</v>
      </c>
      <c r="I28" s="25"/>
      <c r="J28" s="25"/>
      <c r="K28" s="25">
        <v>723.12</v>
      </c>
      <c r="L28" s="25"/>
      <c r="M28" s="25"/>
      <c r="N28" s="34">
        <v>723.12</v>
      </c>
      <c r="O28" s="43">
        <f>SUM(E28:N28)</f>
        <v>2892.48</v>
      </c>
    </row>
    <row r="29" spans="1:15" ht="12.75">
      <c r="A29" s="18" t="s">
        <v>71</v>
      </c>
      <c r="B29" s="5"/>
      <c r="C29" s="34"/>
      <c r="D29" s="34"/>
      <c r="E29" s="34">
        <v>78.06</v>
      </c>
      <c r="F29" s="34"/>
      <c r="G29" s="34"/>
      <c r="H29" s="34">
        <v>78.06</v>
      </c>
      <c r="I29" s="34"/>
      <c r="J29" s="34"/>
      <c r="K29" s="34">
        <v>78.06</v>
      </c>
      <c r="L29" s="34"/>
      <c r="M29" s="34"/>
      <c r="N29" s="34">
        <v>78.06</v>
      </c>
      <c r="O29" s="43">
        <f>SUM(E29:N29)</f>
        <v>312.24</v>
      </c>
    </row>
    <row r="30" spans="1:15" ht="12.75">
      <c r="A30" s="19" t="s">
        <v>72</v>
      </c>
      <c r="B30" s="9"/>
      <c r="C30" s="25"/>
      <c r="D30" s="25"/>
      <c r="E30" s="25">
        <v>420</v>
      </c>
      <c r="F30" s="25"/>
      <c r="G30" s="25"/>
      <c r="H30" s="25">
        <v>420</v>
      </c>
      <c r="I30" s="25"/>
      <c r="J30" s="25"/>
      <c r="K30" s="25">
        <v>420</v>
      </c>
      <c r="L30" s="25"/>
      <c r="M30" s="25"/>
      <c r="N30" s="34">
        <v>420</v>
      </c>
      <c r="O30" s="43">
        <f>SUM(E30:N30)</f>
        <v>1680</v>
      </c>
    </row>
    <row r="31" spans="1:15" ht="12.75">
      <c r="A31" s="18"/>
      <c r="B31" s="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43"/>
    </row>
    <row r="32" spans="1:15" ht="12.75">
      <c r="A32" s="18" t="s">
        <v>73</v>
      </c>
      <c r="B32" s="5"/>
      <c r="C32" s="34"/>
      <c r="D32" s="34"/>
      <c r="E32" s="34">
        <f>SUM(E26:E31)</f>
        <v>3775.35</v>
      </c>
      <c r="F32" s="34"/>
      <c r="G32" s="34"/>
      <c r="H32" s="34">
        <f>SUM(H26:H31)</f>
        <v>3775.35</v>
      </c>
      <c r="I32" s="34"/>
      <c r="J32" s="34"/>
      <c r="K32" s="34">
        <f>SUM(K26:K31)</f>
        <v>3775.35</v>
      </c>
      <c r="L32" s="34"/>
      <c r="M32" s="34"/>
      <c r="N32" s="34">
        <f>SUM(N26:N31)</f>
        <v>3775.35</v>
      </c>
      <c r="O32" s="43">
        <f>SUM(E32:N32)</f>
        <v>15101.4</v>
      </c>
    </row>
    <row r="33" spans="1:15" ht="12.75">
      <c r="A33" s="18"/>
      <c r="B33" s="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3"/>
    </row>
    <row r="34" spans="1:15" ht="12.75">
      <c r="A34" s="91" t="s">
        <v>97</v>
      </c>
      <c r="B34" s="5"/>
      <c r="C34" s="34"/>
      <c r="D34" s="34"/>
      <c r="E34" s="34">
        <v>14932</v>
      </c>
      <c r="F34" s="34"/>
      <c r="G34" s="34"/>
      <c r="H34" s="34"/>
      <c r="I34" s="34"/>
      <c r="J34" s="34"/>
      <c r="K34" s="34"/>
      <c r="L34" s="34"/>
      <c r="M34" s="34"/>
      <c r="N34" s="34"/>
      <c r="O34" s="43">
        <f>SUM(E34:N34)</f>
        <v>14932</v>
      </c>
    </row>
    <row r="35" spans="1:15" ht="12.75">
      <c r="A35" s="91" t="s">
        <v>99</v>
      </c>
      <c r="B35" s="5"/>
      <c r="C35" s="34"/>
      <c r="D35" s="34"/>
      <c r="E35" s="34">
        <v>2500</v>
      </c>
      <c r="F35" s="34"/>
      <c r="G35" s="34"/>
      <c r="H35" s="34">
        <v>2500</v>
      </c>
      <c r="I35" s="34"/>
      <c r="J35" s="34"/>
      <c r="K35" s="34"/>
      <c r="L35" s="34"/>
      <c r="M35" s="34"/>
      <c r="N35" s="34"/>
      <c r="O35" s="43">
        <f>SUM(E35:N35)</f>
        <v>5000</v>
      </c>
    </row>
    <row r="36" spans="1:15" ht="12.75">
      <c r="A36" s="19"/>
      <c r="B36" s="9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34"/>
      <c r="O36" s="43"/>
    </row>
    <row r="37" spans="1:15" ht="12.75">
      <c r="A37" s="18" t="s">
        <v>74</v>
      </c>
      <c r="B37" s="5"/>
      <c r="C37" s="34"/>
      <c r="D37" s="34"/>
      <c r="E37" s="34">
        <f>E32+E33+E34+E35</f>
        <v>21207.35</v>
      </c>
      <c r="F37" s="34"/>
      <c r="G37" s="34"/>
      <c r="H37" s="34">
        <f>H32+H33+H34+H35</f>
        <v>6275.35</v>
      </c>
      <c r="I37" s="34"/>
      <c r="J37" s="34"/>
      <c r="K37" s="34">
        <f>K32+K33+K34+K35</f>
        <v>3775.35</v>
      </c>
      <c r="L37" s="34"/>
      <c r="M37" s="34"/>
      <c r="N37" s="34">
        <f>N32+N33+N34+N35</f>
        <v>3775.35</v>
      </c>
      <c r="O37" s="43">
        <f>SUM(E37:N37)</f>
        <v>35033.399999999994</v>
      </c>
    </row>
    <row r="38" spans="1:15" ht="12.75">
      <c r="A38" s="18"/>
      <c r="B38" s="5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3"/>
    </row>
    <row r="39" spans="1:15" ht="12.75">
      <c r="A39" s="18" t="s">
        <v>75</v>
      </c>
      <c r="B39" s="5"/>
      <c r="C39" s="34"/>
      <c r="D39" s="34"/>
      <c r="E39" s="34">
        <v>685</v>
      </c>
      <c r="F39" s="34"/>
      <c r="G39" s="34"/>
      <c r="H39" s="34">
        <v>535</v>
      </c>
      <c r="I39" s="34"/>
      <c r="J39" s="34"/>
      <c r="K39" s="34">
        <v>2435</v>
      </c>
      <c r="L39" s="34"/>
      <c r="M39" s="34"/>
      <c r="N39" s="34">
        <v>2210</v>
      </c>
      <c r="O39" s="43">
        <f>SUM(E39:N39)</f>
        <v>5865</v>
      </c>
    </row>
    <row r="40" spans="1:15" ht="12.75">
      <c r="A40" s="18"/>
      <c r="B40" s="5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43"/>
    </row>
    <row r="41" spans="1:15" ht="12.75">
      <c r="A41" s="18" t="s">
        <v>76</v>
      </c>
      <c r="B41" s="5"/>
      <c r="C41" s="34"/>
      <c r="D41" s="34"/>
      <c r="E41" s="35">
        <f>SUM(E37:E39)</f>
        <v>21892.35</v>
      </c>
      <c r="F41" s="35"/>
      <c r="G41" s="35"/>
      <c r="H41" s="35">
        <f>SUM(H37:H39)</f>
        <v>6810.35</v>
      </c>
      <c r="I41" s="35"/>
      <c r="J41" s="35"/>
      <c r="K41" s="35">
        <f>SUM(K37:K39)</f>
        <v>6210.35</v>
      </c>
      <c r="L41" s="35"/>
      <c r="M41" s="36"/>
      <c r="N41" s="34">
        <f>SUM(N37:N39)</f>
        <v>5985.35</v>
      </c>
      <c r="O41" s="43">
        <f>E41+H41+K41+N41</f>
        <v>40898.399999999994</v>
      </c>
    </row>
    <row r="42" spans="1:15" ht="12.75">
      <c r="A42" s="15"/>
      <c r="B42" s="31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4"/>
      <c r="N42" s="34"/>
      <c r="O42" s="43"/>
    </row>
    <row r="43" spans="1:15" ht="12.75">
      <c r="A43" s="85" t="s">
        <v>77</v>
      </c>
      <c r="B43" s="86"/>
      <c r="C43" s="87"/>
      <c r="D43" s="87"/>
      <c r="E43" s="87">
        <f>E23-E41</f>
        <v>28230.08</v>
      </c>
      <c r="F43" s="87"/>
      <c r="G43" s="87"/>
      <c r="H43" s="87">
        <f>H23-H41</f>
        <v>36502.73</v>
      </c>
      <c r="I43" s="87"/>
      <c r="J43" s="87"/>
      <c r="K43" s="87">
        <f>K23-K41</f>
        <v>45374.380000000005</v>
      </c>
      <c r="L43" s="87"/>
      <c r="M43" s="87"/>
      <c r="N43" s="87">
        <f>N23-N41</f>
        <v>56472.030000000006</v>
      </c>
      <c r="O43" s="88">
        <f>O23-O41</f>
        <v>28431.600000000006</v>
      </c>
    </row>
    <row r="44" spans="1:15" ht="13.5" thickBot="1">
      <c r="A44" s="30"/>
      <c r="B44" s="32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42"/>
      <c r="O44" s="42"/>
    </row>
    <row r="45" ht="13.5" thickTop="1"/>
    <row r="48" spans="5:12" ht="12.75">
      <c r="E48" s="45"/>
      <c r="L48" s="23"/>
    </row>
    <row r="49" ht="12.75">
      <c r="E49" s="44"/>
    </row>
    <row r="50" ht="12.75">
      <c r="E50" s="44"/>
    </row>
    <row r="51" ht="12.75">
      <c r="E51" s="45"/>
    </row>
    <row r="52" ht="12.75">
      <c r="E52" s="45"/>
    </row>
    <row r="53" ht="12.75">
      <c r="E53" s="45"/>
    </row>
    <row r="54" ht="12.75">
      <c r="E54" s="45"/>
    </row>
    <row r="55" ht="12.75">
      <c r="E55" s="45"/>
    </row>
    <row r="56" ht="12.75">
      <c r="E56" s="45"/>
    </row>
    <row r="57" ht="12.75">
      <c r="E57" s="23"/>
    </row>
    <row r="58" ht="12.75">
      <c r="E58" s="82"/>
    </row>
    <row r="59" ht="12.75">
      <c r="E59" s="82"/>
    </row>
    <row r="61" ht="12.75">
      <c r="E61" s="23"/>
    </row>
  </sheetData>
  <sheetProtection/>
  <printOptions horizontalCentered="1"/>
  <pageMargins left="0.75" right="0.75" top="1" bottom="1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5" sqref="B15"/>
    </sheetView>
  </sheetViews>
  <sheetFormatPr defaultColWidth="9.140625" defaultRowHeight="12.75"/>
  <sheetData>
    <row r="1" ht="12.75">
      <c r="A1" s="89" t="s">
        <v>82</v>
      </c>
    </row>
    <row r="3" ht="12.75">
      <c r="A3">
        <f>242*0.7</f>
        <v>169.39999999999998</v>
      </c>
    </row>
    <row r="5" ht="12.75">
      <c r="A5">
        <f>169*200</f>
        <v>33800</v>
      </c>
    </row>
    <row r="6" ht="12.75">
      <c r="A6" s="89" t="s">
        <v>83</v>
      </c>
    </row>
    <row r="7" ht="12.75">
      <c r="A7">
        <f>169*150</f>
        <v>25350</v>
      </c>
    </row>
    <row r="9" ht="12.75">
      <c r="A9">
        <f>33800+25350</f>
        <v>59150</v>
      </c>
    </row>
    <row r="11" ht="12.75">
      <c r="A11" s="89" t="s">
        <v>84</v>
      </c>
    </row>
    <row r="12" ht="12.75">
      <c r="A12">
        <f>25350/4</f>
        <v>6337.5</v>
      </c>
    </row>
    <row r="13" ht="12.75">
      <c r="A13">
        <f>33800/4</f>
        <v>8450</v>
      </c>
    </row>
    <row r="14" ht="12.75">
      <c r="B14">
        <f>33800+25350</f>
        <v>59150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PAASEWE</dc:creator>
  <cp:keywords/>
  <dc:description/>
  <cp:lastModifiedBy>BILL PAASEWE</cp:lastModifiedBy>
  <cp:lastPrinted>2011-08-31T04:23:16Z</cp:lastPrinted>
  <dcterms:created xsi:type="dcterms:W3CDTF">2008-02-09T10:13:24Z</dcterms:created>
  <dcterms:modified xsi:type="dcterms:W3CDTF">2011-11-21T09:46:29Z</dcterms:modified>
  <cp:category/>
  <cp:version/>
  <cp:contentType/>
  <cp:contentStatus/>
</cp:coreProperties>
</file>